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1350" windowWidth="19440" windowHeight="10920"/>
  </bookViews>
  <sheets>
    <sheet name="HMG 2016" sheetId="1" r:id="rId1"/>
  </sheets>
  <definedNames>
    <definedName name="_xlnm._FilterDatabase" localSheetId="0" hidden="1">'HMG 2016'!$A$6:$AC$55</definedName>
    <definedName name="_Ref363218695" localSheetId="0">'HMG 2016'!#REF!</definedName>
    <definedName name="Z_3B48A930_4D51_4E57_8204_E5DCB0923B76_.wvu.FilterData" localSheetId="0" hidden="1">'HMG 2016'!$A$6:$AC$55</definedName>
    <definedName name="Z_9ACEA724_4BA3_4498_A987_A5D0CB0F5511_.wvu.FilterData" localSheetId="0" hidden="1">'HMG 2016'!$A$6:$AC$55</definedName>
    <definedName name="Z_C66065C4_9382_4726_B2F8_FC2C3299BA87_.wvu.FilterData" localSheetId="0" hidden="1">'HMG 2016'!$A$6:$AC$55</definedName>
  </definedNames>
  <calcPr calcId="145621"/>
  <customWorkbookViews>
    <customWorkbookView name="Miroslav Krob – osobní zobrazení" guid="{3B48A930-4D51-4E57-8204-E5DCB0923B76}" mergeInterval="0" personalView="1" maximized="1" windowWidth="1676" windowHeight="785" activeSheetId="1"/>
    <customWorkbookView name="Marie Špačková – osobní zobrazení" guid="{C66065C4-9382-4726-B2F8-FC2C3299BA87}" mergeInterval="0" personalView="1" maximized="1" windowWidth="1276" windowHeight="799" activeSheetId="1"/>
    <customWorkbookView name="Aleš Pekárek – osobní zobrazení" guid="{9ACEA724-4BA3-4498-A987-A5D0CB0F5511}" mergeInterval="0" personalView="1" maximized="1" windowWidth="1916" windowHeight="815" activeSheetId="1"/>
  </customWorkbookViews>
</workbook>
</file>

<file path=xl/calcChain.xml><?xml version="1.0" encoding="utf-8"?>
<calcChain xmlns="http://schemas.openxmlformats.org/spreadsheetml/2006/main">
  <c r="L28" i="1" l="1"/>
  <c r="L7" i="1"/>
  <c r="L29" i="1"/>
  <c r="J29" i="1"/>
  <c r="L27" i="1"/>
  <c r="J27" i="1"/>
  <c r="L35" i="1"/>
  <c r="J35" i="1"/>
  <c r="J28" i="1"/>
  <c r="L47" i="1"/>
  <c r="J47" i="1" s="1"/>
  <c r="L48" i="1"/>
  <c r="J48" i="1" s="1"/>
  <c r="L51" i="1"/>
  <c r="J51" i="1" s="1"/>
  <c r="L50" i="1"/>
  <c r="J50" i="1" s="1"/>
  <c r="K46" i="1"/>
  <c r="L46" i="1"/>
  <c r="J46" i="1" s="1"/>
  <c r="K45" i="1"/>
  <c r="L45" i="1"/>
  <c r="J45" i="1" s="1"/>
  <c r="K53" i="1"/>
  <c r="L53" i="1"/>
  <c r="J53" i="1" s="1"/>
  <c r="K52" i="1"/>
  <c r="L52" i="1"/>
  <c r="J52" i="1" s="1"/>
  <c r="L38" i="1"/>
  <c r="J38" i="1" s="1"/>
  <c r="L37" i="1"/>
  <c r="J37" i="1" s="1"/>
  <c r="L15" i="1"/>
  <c r="K15" i="1"/>
  <c r="J18" i="1"/>
  <c r="L41" i="1"/>
  <c r="J41" i="1" s="1"/>
  <c r="K55" i="1"/>
  <c r="L55" i="1" s="1"/>
  <c r="K42" i="1"/>
  <c r="L42" i="1" s="1"/>
  <c r="K49" i="1"/>
  <c r="L49" i="1" s="1"/>
  <c r="K54" i="1"/>
  <c r="L54" i="1" s="1"/>
  <c r="K32" i="1"/>
  <c r="L32" i="1" s="1"/>
  <c r="K40" i="1"/>
  <c r="L40" i="1" s="1"/>
  <c r="J10" i="1"/>
  <c r="J13" i="1"/>
  <c r="K7" i="1"/>
  <c r="L36" i="1"/>
  <c r="J36" i="1" s="1"/>
  <c r="K23" i="1"/>
  <c r="K14" i="1"/>
  <c r="L11" i="1"/>
  <c r="K11" i="1"/>
  <c r="L12" i="1"/>
  <c r="J12" i="1" s="1"/>
  <c r="L39" i="1"/>
  <c r="J39" i="1" s="1"/>
  <c r="L8" i="1"/>
  <c r="J8" i="1" s="1"/>
  <c r="L44" i="1"/>
  <c r="J44" i="1" s="1"/>
  <c r="L43" i="1"/>
  <c r="J43" i="1" s="1"/>
  <c r="L19" i="1"/>
  <c r="J19" i="1" s="1"/>
  <c r="L20" i="1"/>
  <c r="J20" i="1" s="1"/>
  <c r="L33" i="1"/>
  <c r="J33" i="1" s="1"/>
  <c r="L34" i="1"/>
  <c r="J34" i="1" s="1"/>
  <c r="L21" i="1"/>
  <c r="J21" i="1" s="1"/>
  <c r="L22" i="1"/>
  <c r="J22" i="1" s="1"/>
  <c r="L30" i="1"/>
  <c r="J30" i="1" s="1"/>
  <c r="L16" i="1"/>
  <c r="J16" i="1" s="1"/>
  <c r="L26" i="1"/>
  <c r="J26" i="1" s="1"/>
  <c r="L23" i="1"/>
  <c r="L14" i="1"/>
  <c r="L9" i="1"/>
  <c r="J9" i="1" s="1"/>
  <c r="L25" i="1"/>
  <c r="J25" i="1" s="1"/>
  <c r="L31" i="1"/>
  <c r="J31" i="1" s="1"/>
  <c r="L17" i="1"/>
  <c r="J17" i="1" s="1"/>
</calcChain>
</file>

<file path=xl/sharedStrings.xml><?xml version="1.0" encoding="utf-8"?>
<sst xmlns="http://schemas.openxmlformats.org/spreadsheetml/2006/main" count="1120" uniqueCount="271">
  <si>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</si>
  <si>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</si>
  <si>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</si>
  <si>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</si>
  <si>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</si>
  <si>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</si>
  <si>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</si>
  <si>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</si>
  <si>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</si>
  <si>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</si>
  <si>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</si>
  <si>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</si>
  <si>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</si>
  <si>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</si>
  <si>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</si>
  <si>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</si>
  <si>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</si>
  <si>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</si>
  <si>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</si>
  <si>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</si>
  <si>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</si>
  <si>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</si>
  <si>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</si>
  <si>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</si>
  <si>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</si>
  <si>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</si>
  <si>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</si>
  <si>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</si>
  <si>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</si>
  <si>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</si>
  <si>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</si>
  <si>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</si>
  <si>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</si>
  <si>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</si>
  <si>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</si>
  <si>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</si>
  <si>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</si>
  <si>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</si>
  <si>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</si>
  <si>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</si>
  <si>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</si>
  <si>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</si>
  <si>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</si>
  <si>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</si>
  <si>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</si>
  <si>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</si>
  <si>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</si>
  <si>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</si>
  <si>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</si>
  <si>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</si>
  <si>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</si>
  <si>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</si>
  <si>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</si>
  <si>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</si>
  <si>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</si>
  <si>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</si>
  <si>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</si>
  <si>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</si>
  <si>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</si>
  <si>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</si>
  <si>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</si>
  <si>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</si>
  <si>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</si>
  <si>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</si>
  <si>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</si>
  <si>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</si>
  <si>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</si>
  <si>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</si>
  <si>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</si>
  <si>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</si>
  <si>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</si>
  <si>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</si>
  <si>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</si>
  <si>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</si>
  <si>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</si>
  <si>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</si>
  <si>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</si>
  <si>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</si>
  <si>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</si>
  <si>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</si>
  <si>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</si>
  <si>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</si>
  <si>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</si>
  <si>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</si>
  <si>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</si>
  <si>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</si>
  <si>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</si>
  <si>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</si>
  <si>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</si>
  <si>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</si>
  <si>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</si>
  <si>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</si>
  <si>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</si>
  <si>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</si>
  <si>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</si>
  <si>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</si>
  <si>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</si>
  <si>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</si>
  <si>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</si>
  <si>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</si>
  <si>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</si>
  <si>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</si>
  <si>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</si>
  <si>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</si>
  <si>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</si>
  <si>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</si>
  <si>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</si>
  <si>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</si>
  <si>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</si>
  <si>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</si>
  <si>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</si>
  <si>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</si>
  <si>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</si>
  <si>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</si>
  <si>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</si>
  <si>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</si>
  <si>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</si>
  <si>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</si>
  <si>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</si>
  <si>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</si>
  <si>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</si>
  <si>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</si>
  <si>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</si>
  <si>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</si>
  <si>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</si>
  <si>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</si>
  <si>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</si>
  <si>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</si>
  <si>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</si>
  <si>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</si>
  <si>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</si>
  <si>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</si>
  <si>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</si>
  <si>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</si>
  <si>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</si>
  <si>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</si>
  <si>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</si>
  <si>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</si>
  <si>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</si>
  <si>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</si>
  <si>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</si>
  <si>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</si>
  <si>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</si>
  <si>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</si>
  <si>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</si>
  <si>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</si>
  <si>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</si>
  <si>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</si>
  <si>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</si>
  <si>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</si>
  <si>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</si>
  <si>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</si>
  <si>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</si>
  <si>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</si>
  <si>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</si>
  <si>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</si>
  <si>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</si>
  <si>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charset val="238"/>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</si>
  <si>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</si>
  <si>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</si>
  <si>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</si>
  <si>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</si>
  <si>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</si>
  <si>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</si>
  <si>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</si>
  <si>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</si>
  <si>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</si>
  <si>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</si>
  <si>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</si>
  <si>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</si>
  <si>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</si>
  <si>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</si>
  <si>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</si>
  <si>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</si>
  <si>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</si>
  <si>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</si>
  <si>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</si>
  <si>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</si>
  <si>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</si>
  <si>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</si>
  <si>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</si>
  <si>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</si>
  <si>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</si>
  <si>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</si>
  <si>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</si>
  <si>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</si>
  <si>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</si>
  <si>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</si>
  <si>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Knihovny</t>
  </si>
  <si>
    <t>Kulturní dědictví (ITI)</t>
  </si>
  <si>
    <t>Kulturní dědictví (IPRÚ)</t>
  </si>
  <si>
    <t>eGovernment I.</t>
  </si>
  <si>
    <t>OSVČ, obchodní korporace, NNO, církve, církevní organizace</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</si>
  <si>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</si>
  <si>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</si>
  <si>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</si>
  <si>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</si>
  <si>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</si>
  <si>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</si>
  <si>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</si>
  <si>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</si>
  <si>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</si>
  <si>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</si>
  <si>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</si>
  <si>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</si>
  <si>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</si>
  <si>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</si>
  <si>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</si>
  <si>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</si>
  <si>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</si>
  <si>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</si>
  <si>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</si>
  <si>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</si>
  <si>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</si>
  <si>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</si>
  <si>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</si>
  <si>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</si>
  <si>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</si>
  <si>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</si>
  <si>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</si>
  <si>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</si>
  <si>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</si>
  <si>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</si>
  <si>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</si>
  <si>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</si>
  <si>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</si>
  <si>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</si>
  <si>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</si>
  <si>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</si>
  <si>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</si>
  <si>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</si>
  <si>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</si>
  <si>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</si>
  <si>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</si>
  <si>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</si>
  <si>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</si>
  <si>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</si>
  <si>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</si>
  <si>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</si>
  <si>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</si>
  <si>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</si>
  <si>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</si>
  <si>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</si>
  <si>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</si>
  <si>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</si>
  <si>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</si>
  <si>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</si>
  <si>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</si>
  <si>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</si>
  <si>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</si>
  <si>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</si>
  <si>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</si>
  <si>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</si>
  <si>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</si>
  <si>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</si>
  <si>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</si>
  <si>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Vlastníci bytových domů a společenství vlastníků jednotek s výjimkou fyzických osob nepodnikajících</t>
  </si>
  <si>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</si>
  <si>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</si>
  <si>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</si>
  <si>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charset val="238"/>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</si>
  <si>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</si>
  <si>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</si>
  <si>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Energetické úspory v bytových domech II.</t>
  </si>
  <si>
    <t>08/2016</t>
  </si>
  <si>
    <t>Komunitně vedený místní rozvoj - udržitelná doprava</t>
  </si>
  <si>
    <t>Udržitelná doprava (ITI)</t>
  </si>
  <si>
    <t>Udržitelná doprava (IPRÚ)</t>
  </si>
  <si>
    <t>Muzea II.</t>
  </si>
  <si>
    <t>Harmonogram výzev pro IROP na rok 2016  (k 27.10.2016)</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</si>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</sst>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4" fillId="0" borderId="2" xfId="0" applyFont="1" applyFill="1" applyBorder="1" applyAlignment="1">
      <alignment horizontal="center" vertical="center"/>
    </xf>
    <xf numFmtId="164" fontId="16"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3" fillId="0" borderId="0" xfId="0" applyFont="1" applyAlignment="1">
      <alignment horizontal="left" vertical="center"/>
    </xf>
    <xf numFmtId="0" fontId="7" fillId="0" borderId="12"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2D0AFD-23DE-4127-8263-F999AB9A6D57}" diskRevisions="1" revisionId="72" version="7">
  <header guid="{D97C815C-34C9-48C9-8455-AB1C3A875002}" dateTime="2016-10-13T14:39:57" maxSheetId="2" userName="Miroslav Krob" r:id="rId1">
    <sheetIdMap count="1">
      <sheetId val="1"/>
    </sheetIdMap>
  </header>
  <header guid="{55C87D16-03A8-4D22-BBC3-CBF8282F2F6A}" dateTime="2016-10-13T15:58:04" maxSheetId="2" userName="Miroslav Krob" r:id="rId2" minRId="1" maxRId="33">
    <sheetIdMap count="1">
      <sheetId val="1"/>
    </sheetIdMap>
  </header>
  <header guid="{B936F724-70AE-42A7-989F-B011552522DC}" dateTime="2016-10-17T09:27:43" maxSheetId="2" userName="Miroslav Krob" r:id="rId3" minRId="34" maxRId="50">
    <sheetIdMap count="1">
      <sheetId val="1"/>
    </sheetIdMap>
  </header>
  <header guid="{D798042B-E083-4D59-8F34-4A55015E9F49}" dateTime="2016-10-18T12:48:32" maxSheetId="2" userName="Miroslav Krob" r:id="rId4" minRId="51" maxRId="52">
    <sheetIdMap count="1">
      <sheetId val="1"/>
    </sheetIdMap>
  </header>
  <header guid="{0F7F674B-CBE5-457B-AE86-2BA83A7ED87C}" dateTime="2016-10-19T09:49:51" maxSheetId="2" userName="Miroslav Krob" r:id="rId5">
    <sheetIdMap count="1">
      <sheetId val="1"/>
    </sheetIdMap>
  </header>
  <header guid="{8AD1F86B-10C6-4364-A3AF-04407E10543F}" dateTime="2016-10-19T15:12:54" maxSheetId="2" userName="Miroslav Krob" r:id="rId6" minRId="53" maxRId="60">
    <sheetIdMap count="1">
      <sheetId val="1"/>
    </sheetIdMap>
  </header>
  <header guid="{9BFE8426-DBD0-447E-8983-95FAF2B3D515}" dateTime="2016-10-20T14:23:55" maxSheetId="2" userName="Miroslav Krob" r:id="rId7" minRId="61">
    <sheetIdMap count="1">
      <sheetId val="1"/>
    </sheetIdMap>
  </header>
  <header guid="{22C2B310-00F7-4956-BE17-C4E4B3F5FABF}" dateTime="2016-10-20T14:25:31" maxSheetId="2" userName="Miroslav Krob" r:id="rId8">
    <sheetIdMap count="1">
      <sheetId val="1"/>
    </sheetIdMap>
  </header>
  <header guid="{58FD7F6B-86B7-41F6-A9C2-3B66076B158E}" dateTime="2016-10-20T14:29:21" maxSheetId="2" userName="Miroslav Krob" r:id="rId9" minRId="62">
    <sheetIdMap count="1">
      <sheetId val="1"/>
    </sheetIdMap>
  </header>
  <header guid="{3099FA74-579C-4BB4-A563-05C95D716333}" dateTime="2016-10-24T16:19:45" maxSheetId="2" userName="Miroslav Krob" r:id="rId10" minRId="63">
    <sheetIdMap count="1">
      <sheetId val="1"/>
    </sheetIdMap>
  </header>
  <header guid="{A6742D55-EB1F-402D-AFE5-26AB5C897B49}" dateTime="2016-10-25T09:57:54" maxSheetId="2" userName="Marie Špačková" r:id="rId11" minRId="64" maxRId="67">
    <sheetIdMap count="1">
      <sheetId val="1"/>
    </sheetIdMap>
  </header>
  <header guid="{2CFCC1BE-9388-4D85-BB08-A4B67E58387D}" dateTime="2016-10-27T11:15:56" maxSheetId="2" userName="Aleš Pekárek" r:id="rId12" minRId="69">
    <sheetIdMap count="1">
      <sheetId val="1"/>
    </sheetIdMap>
  </header>
  <header guid="{0C2D0AFD-23DE-4127-8263-F999AB9A6D57}" dateTime="2016-10-27T13:52:26" maxSheetId="2" userName="Aleš Pekárek" r:id="rId13" minRId="7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B8" t="inlineStr">
      <is>
        <t>Muzea</t>
      </is>
    </oc>
    <nc r="B8" t="inlineStr">
      <is>
        <t>Muzea II.</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numFmtId="19">
    <oc r="N49">
      <v>42644</v>
    </oc>
    <nc r="N49">
      <v>42675</v>
    </nc>
  </rcc>
  <rcc rId="65" sId="1" numFmtId="19">
    <oc r="O49">
      <v>42644</v>
    </oc>
    <nc r="O49">
      <v>42675</v>
    </nc>
  </rcc>
  <rcc rId="66" sId="1" numFmtId="19">
    <oc r="N43">
      <v>42614</v>
    </oc>
    <nc r="N43">
      <v>42644</v>
    </nc>
  </rcc>
  <rcc rId="67" sId="1" numFmtId="19">
    <oc r="O43">
      <v>42614</v>
    </oc>
    <nc r="O43">
      <v>42644</v>
    </nc>
  </rcc>
  <rdn rId="0" localSheetId="1" customView="1" name="Z_C66065C4_9382_4726_B2F8_FC2C3299BA87_.wvu.FilterData" hidden="1" oldHidden="1">
    <formula>'HMG 2016'!$A$6:$AC$55</formula>
  </rdn>
  <rcv guid="{C66065C4-9382-4726-B2F8-FC2C3299BA8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A1" t="inlineStr">
      <is>
        <t>Harmonogram výzev pro IROP na rok 2016  (k 20.10.2016)</t>
      </is>
    </oc>
    <nc r="A1" t="inlineStr">
      <is>
        <t>Harmonogram výzev pro IROP na rok 2016  (k 27.10.2016)</t>
      </is>
    </nc>
  </rcc>
  <rdn rId="0" localSheetId="1" customView="1" name="Z_9ACEA724_4BA3_4498_A987_A5D0CB0F5511_.wvu.FilterData" hidden="1" oldHidden="1">
    <formula>'HMG 2016'!$A$6:$AC$55</formula>
  </rdn>
  <rcv guid="{9ACEA724-4BA3-4498-A987-A5D0CB0F5511}"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1">
    <oc r="U33" t="inlineStr">
      <is>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is>
    </oc>
    <nc r="U33" t="inlineStr">
      <is>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is>
    </nc>
  </rcc>
  <rcv guid="{9ACEA724-4BA3-4498-A987-A5D0CB0F5511}" action="delete"/>
  <rdn rId="0" localSheetId="1" customView="1" name="Z_9ACEA724_4BA3_4498_A987_A5D0CB0F5511_.wvu.FilterData" hidden="1" oldHidden="1">
    <formula>'HMG 2016'!$A$6:$AC$55</formula>
    <oldFormula>'HMG 2016'!$A$6:$AC$55</oldFormula>
  </rdn>
  <rcv guid="{9ACEA724-4BA3-4498-A987-A5D0CB0F551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Q8" t="inlineStr">
      <is>
        <t>07/2016</t>
      </is>
    </oc>
    <nc r="Q8" t="inlineStr">
      <is>
        <t>08/2016</t>
      </is>
    </nc>
  </rcc>
  <rcc rId="2" sId="1" numFmtId="19">
    <oc r="Q10">
      <v>43070</v>
    </oc>
    <nc r="Q10">
      <v>43007</v>
    </nc>
  </rcc>
  <rcc rId="3" sId="1" numFmtId="19">
    <oc r="Q13">
      <v>42795</v>
    </oc>
    <nc r="Q13">
      <v>43007</v>
    </nc>
  </rcc>
  <rcc rId="4" sId="1" numFmtId="4">
    <oc r="K13">
      <v>1860000000</v>
    </oc>
    <nc r="K13">
      <v>2436000000</v>
    </nc>
  </rcc>
  <rcc rId="5" sId="1" numFmtId="4">
    <oc r="L13">
      <v>440272075</v>
    </oc>
    <nc r="L13">
      <v>576614395.25</v>
    </nc>
  </rcc>
  <rcc rId="6" sId="1" numFmtId="19">
    <oc r="Q15">
      <v>42856</v>
    </oc>
    <nc r="Q15">
      <v>43007</v>
    </nc>
  </rcc>
  <rcc rId="7" sId="1" numFmtId="4">
    <oc r="K18">
      <v>3060000000</v>
    </oc>
    <nc r="K18">
      <v>4260000000</v>
    </nc>
  </rcc>
  <rcc rId="8" sId="1" numFmtId="4">
    <oc r="L18">
      <f>K18*(15/85)</f>
    </oc>
    <nc r="L18">
      <v>751764706</v>
    </nc>
  </rcc>
  <rcc rId="9" sId="1" numFmtId="19">
    <oc r="O28">
      <v>42552</v>
    </oc>
    <nc r="O28">
      <v>42585</v>
    </nc>
  </rcc>
  <rcc rId="10" sId="1" numFmtId="19">
    <oc r="O30">
      <v>42614</v>
    </oc>
    <nc r="O30">
      <v>42613</v>
    </nc>
  </rcc>
  <rcc rId="11" sId="1" numFmtId="19">
    <oc r="O31">
      <v>42614</v>
    </oc>
    <nc r="O31">
      <v>42613</v>
    </nc>
  </rcc>
  <rcc rId="12" sId="1" numFmtId="4">
    <oc r="K31">
      <v>119000000</v>
    </oc>
    <nc r="K31">
      <v>179000000</v>
    </nc>
  </rcc>
  <rcc rId="13" sId="1">
    <oc r="A33">
      <v>46</v>
    </oc>
    <nc r="A33">
      <v>54</v>
    </nc>
  </rcc>
  <rcc rId="14" sId="1" numFmtId="19">
    <oc r="N33">
      <v>42583</v>
    </oc>
    <nc r="N33">
      <v>42628</v>
    </nc>
  </rcc>
  <rcc rId="15" sId="1" numFmtId="19">
    <oc r="O33">
      <v>42614</v>
    </oc>
    <nc r="O33">
      <v>42674</v>
    </nc>
  </rcc>
  <rcc rId="16" sId="1" numFmtId="19">
    <oc r="Q33">
      <v>44136</v>
    </oc>
    <nc r="Q33">
      <v>42916</v>
    </nc>
  </rcc>
  <rcc rId="17" sId="1" numFmtId="4">
    <oc r="K33">
      <v>2000000000</v>
    </oc>
    <nc r="K33">
      <v>170000000000</v>
    </nc>
  </rcc>
  <rcc rId="18" sId="1">
    <oc r="A34">
      <v>47</v>
    </oc>
    <nc r="A34">
      <v>49</v>
    </nc>
  </rcc>
  <rcc rId="19" sId="1">
    <oc r="A35">
      <v>48</v>
    </oc>
    <nc r="A35">
      <v>46</v>
    </nc>
  </rcc>
  <rcc rId="20" sId="1">
    <oc r="A36">
      <v>49</v>
    </oc>
    <nc r="A36">
      <v>47</v>
    </nc>
  </rcc>
  <rcc rId="21" sId="1">
    <oc r="A37">
      <v>50</v>
    </oc>
    <nc r="A37">
      <v>48</v>
    </nc>
  </rcc>
  <rcc rId="22" sId="1" numFmtId="19">
    <oc r="O37">
      <v>42583</v>
    </oc>
    <nc r="O37">
      <v>42615</v>
    </nc>
  </rcc>
  <rcc rId="23" sId="1">
    <oc r="B38" t="inlineStr">
      <is>
        <t>Komunitně vedený místní rozvoj - dopravní obslužnost</t>
      </is>
    </oc>
    <nc r="B38" t="inlineStr">
      <is>
        <t>Komunitně vedený místní rozvoj - udržitelná doprava</t>
      </is>
    </nc>
  </rcc>
  <rcc rId="24" sId="1">
    <oc r="A38">
      <v>51</v>
    </oc>
    <nc r="A38">
      <v>53</v>
    </nc>
  </rcc>
  <rcc rId="25" sId="1">
    <oc r="A39">
      <v>52</v>
    </oc>
    <nc r="A39">
      <v>50</v>
    </nc>
  </rcc>
  <rcc rId="26" sId="1">
    <oc r="B39" t="inlineStr">
      <is>
        <t>Dopravní obslužnost (ITI)</t>
      </is>
    </oc>
    <nc r="B39" t="inlineStr">
      <is>
        <t>Udržitelná doprava (ITI)</t>
      </is>
    </nc>
  </rcc>
  <rcc rId="27" sId="1" numFmtId="19">
    <oc r="N39">
      <v>42583</v>
    </oc>
    <nc r="N39">
      <v>42614</v>
    </nc>
  </rcc>
  <rcc rId="28" sId="1" numFmtId="4">
    <oc r="K39">
      <f>5912241050*0.6</f>
    </oc>
    <nc r="K39">
      <v>5912241050</v>
    </nc>
  </rcc>
  <rcc rId="29" sId="1">
    <oc r="A40">
      <v>53</v>
    </oc>
    <nc r="A40">
      <v>51</v>
    </nc>
  </rcc>
  <rcc rId="30" sId="1">
    <oc r="B40" t="inlineStr">
      <is>
        <t>Dopravní obslužnost (IPRÚ)</t>
      </is>
    </oc>
    <nc r="B40" t="inlineStr">
      <is>
        <t>Udržitelná doprava (IPRÚ)</t>
      </is>
    </nc>
  </rcc>
  <rcc rId="31" sId="1" numFmtId="19">
    <oc r="N40">
      <v>42583</v>
    </oc>
    <nc r="N40">
      <v>42614</v>
    </nc>
  </rcc>
  <rcc rId="32" sId="1" numFmtId="4">
    <oc r="K40">
      <f>2533000000*0.6</f>
    </oc>
    <nc r="K40">
      <v>2533000000</v>
    </nc>
  </rcc>
  <rcc rId="33" sId="1">
    <oc r="A41">
      <v>54</v>
    </oc>
    <nc r="A41">
      <v>52</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numFmtId="19">
    <oc r="O18">
      <v>42522</v>
    </oc>
    <nc r="O18">
      <v>42521</v>
    </nc>
  </rcc>
  <rcc rId="35" sId="1" numFmtId="19">
    <oc r="N38">
      <v>42583</v>
    </oc>
    <nc r="N38">
      <v>42620</v>
    </nc>
  </rcc>
  <rcc rId="36" sId="1" numFmtId="4">
    <oc r="K33">
      <v>170000000000</v>
    </oc>
    <nc r="K33">
      <v>1700000000</v>
    </nc>
  </rcc>
  <rcc rId="37" sId="1" numFmtId="19">
    <oc r="N42">
      <v>42614</v>
    </oc>
    <nc r="N42">
      <v>42648</v>
    </nc>
  </rcc>
  <rcc rId="38" sId="1" numFmtId="19">
    <oc r="O42">
      <v>42614</v>
    </oc>
    <nc r="O42">
      <v>42662</v>
    </nc>
  </rcc>
  <rcc rId="39" sId="1">
    <oc r="A44">
      <v>57</v>
    </oc>
    <nc r="A44">
      <v>55</v>
    </nc>
  </rcc>
  <rcc rId="40" sId="1" numFmtId="19">
    <oc r="N44">
      <v>42614</v>
    </oc>
    <nc r="N44">
      <v>42648</v>
    </nc>
  </rcc>
  <rcc rId="41" sId="1" numFmtId="19">
    <oc r="O44">
      <v>42644</v>
    </oc>
    <nc r="O44">
      <v>42662</v>
    </nc>
  </rcc>
  <rcc rId="42" sId="1">
    <oc r="A47">
      <v>60</v>
    </oc>
    <nc r="A47">
      <v>56</v>
    </nc>
  </rcc>
  <rcc rId="43" sId="1" numFmtId="19">
    <oc r="N47">
      <v>42644</v>
    </oc>
    <nc r="N47">
      <v>42649</v>
    </nc>
  </rcc>
  <rcc rId="44" sId="1" numFmtId="19">
    <oc r="O47">
      <v>42675</v>
    </oc>
    <nc r="O47">
      <v>42692</v>
    </nc>
  </rcc>
  <rcc rId="45" sId="1" numFmtId="19">
    <oc r="Q47">
      <v>42826</v>
    </oc>
    <nc r="Q47">
      <v>42839</v>
    </nc>
  </rcc>
  <rcc rId="46" sId="1">
    <oc r="A48">
      <v>61</v>
    </oc>
    <nc r="A48">
      <v>57</v>
    </nc>
  </rcc>
  <rcc rId="47" sId="1">
    <oc r="A42">
      <v>55</v>
    </oc>
    <nc r="A42">
      <v>58</v>
    </nc>
  </rcc>
  <rcc rId="48" sId="1">
    <oc r="A43">
      <v>56</v>
    </oc>
    <nc r="A43">
      <v>59</v>
    </nc>
  </rcc>
  <rcc rId="49" sId="1">
    <oc r="A45">
      <v>58</v>
    </oc>
    <nc r="A45">
      <v>60</v>
    </nc>
  </rcc>
  <rcc rId="50" sId="1">
    <oc r="A46">
      <v>59</v>
    </oc>
    <nc r="A46">
      <v>61</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 sId="1" ref="A55:XFD55" action="deleteRow">
    <rfmt sheetId="1" xfDxf="1" sqref="A55:XFD55" start="0" length="0">
      <dxf>
        <alignment vertical="center" readingOrder="0"/>
      </dxf>
    </rfmt>
    <rcc rId="0" sId="1" dxf="1">
      <nc r="A55">
        <v>68</v>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B55" t="inlineStr">
        <is>
          <t>Podpora bezpečnosti dopravy a cyklodopravy II.</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C55">
        <v>1</v>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D55" t="inlineStr">
        <is>
          <t>IP 7c</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E55" t="inlineStr">
        <is>
          <r>
            <t>1.2 Zvýšení podílu udržitelných forem dopravy</t>
          </r>
          <r>
            <rPr>
              <sz val="10"/>
              <color rgb="FFFF0000"/>
              <rFont val="Times New Roman"/>
              <family val="1"/>
              <charset val="238"/>
            </rPr>
            <t> </t>
          </r>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F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G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H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I55" t="inlineStr">
        <is>
          <t>kolová</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J55">
        <f>K55+L55</f>
      </nc>
      <ndxf>
        <font>
          <sz val="10"/>
          <color auto="1"/>
          <name val="Arial"/>
          <scheme val="none"/>
        </font>
        <numFmt numFmtId="3" formatCode="#,##0"/>
        <alignment horizontal="left" wrapText="1" readingOrder="0"/>
        <border outline="0">
          <left style="thin">
            <color indexed="64"/>
          </left>
          <right style="thin">
            <color indexed="64"/>
          </right>
          <top style="thin">
            <color indexed="64"/>
          </top>
          <bottom style="thin">
            <color indexed="64"/>
          </bottom>
        </border>
      </ndxf>
    </rcc>
    <rcc rId="0" sId="1" dxf="1" numFmtId="4">
      <nc r="K55">
        <v>670000000</v>
      </nc>
      <ndxf>
        <font>
          <sz val="10"/>
          <color auto="1"/>
          <name val="Arial"/>
          <scheme val="none"/>
        </font>
        <numFmt numFmtId="3" formatCode="#,##0"/>
        <alignment horizontal="left" wrapText="1" readingOrder="0"/>
        <border outline="0">
          <left style="thin">
            <color indexed="64"/>
          </left>
          <right style="thin">
            <color indexed="64"/>
          </right>
          <top style="thin">
            <color indexed="64"/>
          </top>
          <bottom style="thin">
            <color indexed="64"/>
          </bottom>
        </border>
      </ndxf>
    </rcc>
    <rcc rId="0" sId="1" dxf="1">
      <nc r="L55">
        <f>K55*(15/85)</f>
      </nc>
      <ndxf>
        <font>
          <sz val="10"/>
          <color auto="1"/>
          <name val="Arial"/>
          <scheme val="none"/>
        </font>
        <numFmt numFmtId="3" formatCode="#,##0"/>
        <alignment horizontal="left" wrapText="1" readingOrder="0"/>
        <border outline="0">
          <left style="thin">
            <color indexed="64"/>
          </left>
          <right style="thin">
            <color indexed="64"/>
          </right>
          <top style="thin">
            <color indexed="64"/>
          </top>
          <bottom style="thin">
            <color indexed="64"/>
          </bottom>
        </border>
      </ndxf>
    </rcc>
    <rcc rId="0" sId="1" dxf="1">
      <nc r="M55" t="inlineStr">
        <is>
          <t>jednokolový</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umFmtId="19">
      <nc r="N55">
        <v>42705</v>
      </nc>
      <ndxf>
        <font>
          <sz val="10"/>
          <color theme="1"/>
          <name val="Arial"/>
          <scheme val="none"/>
        </font>
        <numFmt numFmtId="164" formatCode="mm\/yyyy"/>
        <alignment horizontal="left" wrapText="1" readingOrder="0"/>
        <border outline="0">
          <left style="thin">
            <color indexed="64"/>
          </left>
          <right style="thin">
            <color indexed="64"/>
          </right>
          <top style="thin">
            <color indexed="64"/>
          </top>
          <bottom style="thin">
            <color indexed="64"/>
          </bottom>
        </border>
      </ndxf>
    </rcc>
    <rcc rId="0" sId="1" dxf="1" numFmtId="19">
      <nc r="O55">
        <v>42736</v>
      </nc>
      <ndxf>
        <font>
          <sz val="10"/>
          <color auto="1"/>
          <name val="Arial"/>
          <scheme val="none"/>
        </font>
        <numFmt numFmtId="164" formatCode="mm\/yyyy"/>
        <alignment horizontal="left" wrapText="1" readingOrder="0"/>
        <border outline="0">
          <left style="thin">
            <color indexed="64"/>
          </left>
          <right style="thin">
            <color indexed="64"/>
          </right>
          <top style="thin">
            <color indexed="64"/>
          </top>
          <bottom style="thin">
            <color indexed="64"/>
          </bottom>
        </border>
      </ndxf>
    </rcc>
    <rcc rId="0" sId="1" dxf="1">
      <nc r="P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umFmtId="19">
      <nc r="Q55">
        <v>42826</v>
      </nc>
      <ndxf>
        <font>
          <sz val="10"/>
          <color theme="1"/>
          <name val="Arial"/>
          <scheme val="none"/>
        </font>
        <numFmt numFmtId="164" formatCode="mm\/yyyy"/>
        <alignment horizontal="left" wrapText="1" readingOrder="0"/>
        <border outline="0">
          <left style="thin">
            <color indexed="64"/>
          </left>
          <right style="thin">
            <color indexed="64"/>
          </right>
          <top style="thin">
            <color indexed="64"/>
          </top>
          <bottom style="thin">
            <color indexed="64"/>
          </bottom>
        </border>
      </ndxf>
    </rcc>
    <rcc rId="0" sId="1" dxf="1">
      <nc r="R55" t="inlineStr">
        <is>
          <t xml:space="preserve">Rekonstrukce, modernizace a výstavba komunikací pro pěší       včetně souvisejících bezpečnostních prvků; Rekonstrukce, modernizace a výstavba komunikací pro cyklisty včetně doprovodné infrastruktury
</t>
        </is>
      </nc>
      <ndxf>
        <font>
          <sz val="10"/>
          <color theme="1"/>
          <name val="Arial"/>
          <scheme val="none"/>
        </font>
        <alignment wrapText="1" readingOrder="0"/>
        <border outline="0">
          <left style="thin">
            <color indexed="64"/>
          </left>
          <right style="thin">
            <color indexed="64"/>
          </right>
          <top style="thin">
            <color indexed="64"/>
          </top>
          <bottom style="thin">
            <color indexed="64"/>
          </bottom>
        </border>
      </ndxf>
    </rcc>
    <rcc rId="0" sId="1" dxf="1">
      <nc r="S55" t="inlineStr">
        <is>
          <t>Obyvatelé, návštěvníci, dojíždějící za prací a službami, uživatelé veřejné dopravy</t>
        </is>
      </nc>
      <ndxf>
        <font>
          <sz val="10"/>
          <color theme="1"/>
          <name val="Arial"/>
          <scheme val="none"/>
        </font>
        <alignment horizontal="justify" readingOrder="0"/>
        <border outline="0">
          <left style="thin">
            <color indexed="64"/>
          </left>
          <right style="thin">
            <color indexed="64"/>
          </right>
          <top style="thin">
            <color indexed="64"/>
          </top>
          <bottom style="thin">
            <color indexed="64"/>
          </bottom>
        </border>
      </ndxf>
    </rcc>
    <rcc rId="0" sId="1" dxf="1">
      <nc r="T55" t="inlineStr">
        <is>
          <t>Území celé ČR mimo hl. m. Prahy</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U55" t="inlineStr">
        <is>
          <t>Kraje, obce,  dobrovolné svazky obcí, organizace zřizované nebo zakládané kraji,  organizace zřizované nebo zakládané obcemi,  organizace zřizované nebo zakládané dobrovolnými svazky obcí, provozovatelé dráhy nebo drážní dopravy podle zákona č. 266/1994 Sb.</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V55" t="inlineStr">
        <is>
          <t>Ne</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W55" t="inlineStr">
        <is>
          <t>Ne</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X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Y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Z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AA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AB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AC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rc>
  <rcc rId="52" sId="1">
    <oc r="A55">
      <v>69</v>
    </oc>
    <nc r="A55">
      <v>68</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8">
    <dxf>
      <fill>
        <patternFill patternType="solid">
          <bgColor rgb="FFFFC000"/>
        </patternFill>
      </fill>
    </dxf>
  </rfmt>
  <rfmt sheetId="1" sqref="Q10">
    <dxf>
      <fill>
        <patternFill patternType="solid">
          <bgColor rgb="FFFFC000"/>
        </patternFill>
      </fill>
    </dxf>
  </rfmt>
  <rfmt sheetId="1" sqref="J13">
    <dxf>
      <fill>
        <patternFill patternType="solid">
          <bgColor rgb="FFFFC000"/>
        </patternFill>
      </fill>
    </dxf>
  </rfmt>
  <rfmt sheetId="1" sqref="Q13">
    <dxf>
      <fill>
        <patternFill patternType="solid">
          <bgColor rgb="FFFFC000"/>
        </patternFill>
      </fill>
    </dxf>
  </rfmt>
  <rfmt sheetId="1" sqref="J18">
    <dxf>
      <fill>
        <patternFill patternType="solid">
          <bgColor rgb="FFFFC000"/>
        </patternFill>
      </fill>
    </dxf>
  </rfmt>
  <rfmt sheetId="1" sqref="J33">
    <dxf>
      <fill>
        <patternFill patternType="solid">
          <bgColor rgb="FFFFC000"/>
        </patternFill>
      </fill>
    </dxf>
  </rfmt>
  <rfmt sheetId="1" sqref="N33">
    <dxf>
      <fill>
        <patternFill patternType="solid">
          <bgColor rgb="FFFFC000"/>
        </patternFill>
      </fill>
    </dxf>
  </rfmt>
  <rfmt sheetId="1" sqref="O33">
    <dxf>
      <fill>
        <patternFill patternType="solid">
          <bgColor rgb="FFFFC000"/>
        </patternFill>
      </fill>
    </dxf>
  </rfmt>
  <rfmt sheetId="1" sqref="Q33">
    <dxf>
      <fill>
        <patternFill patternType="solid">
          <bgColor rgb="FFFFC000"/>
        </patternFill>
      </fill>
    </dxf>
  </rfmt>
  <rfmt sheetId="1" sqref="A35 A36 A37">
    <dxf>
      <fill>
        <patternFill patternType="solid">
          <bgColor rgb="FFFFC000"/>
        </patternFill>
      </fill>
    </dxf>
  </rfmt>
  <rfmt sheetId="1" sqref="A34 A39">
    <dxf>
      <fill>
        <patternFill patternType="solid">
          <bgColor rgb="FFFFC000"/>
        </patternFill>
      </fill>
    </dxf>
  </rfmt>
  <rfmt sheetId="1" sqref="A40 A41">
    <dxf>
      <fill>
        <patternFill patternType="solid">
          <bgColor rgb="FFFFC000"/>
        </patternFill>
      </fill>
    </dxf>
  </rfmt>
  <rfmt sheetId="1" sqref="N37">
    <dxf>
      <fill>
        <patternFill patternType="solid">
          <bgColor rgb="FFFFC000"/>
        </patternFill>
      </fill>
    </dxf>
  </rfmt>
  <rfmt sheetId="1" sqref="A38">
    <dxf>
      <fill>
        <patternFill patternType="solid">
          <bgColor rgb="FFFFC000"/>
        </patternFill>
      </fill>
    </dxf>
  </rfmt>
  <rfmt sheetId="1" sqref="N38">
    <dxf>
      <fill>
        <patternFill patternType="solid">
          <bgColor rgb="FFFFC000"/>
        </patternFill>
      </fill>
    </dxf>
  </rfmt>
  <rfmt sheetId="1" sqref="N39 N40">
    <dxf>
      <fill>
        <patternFill patternType="solid">
          <bgColor rgb="FFFFC000"/>
        </patternFill>
      </fill>
    </dxf>
  </rfmt>
  <rfmt sheetId="1" sqref="A48 A42">
    <dxf>
      <fill>
        <patternFill patternType="solid">
          <bgColor rgb="FFFFC000"/>
        </patternFill>
      </fill>
    </dxf>
  </rfmt>
  <rfmt sheetId="1" sqref="N42:O42">
    <dxf>
      <fill>
        <patternFill patternType="solid">
          <bgColor rgb="FFFFC000"/>
        </patternFill>
      </fill>
    </dxf>
  </rfmt>
  <rfmt sheetId="1" sqref="A33 A44 A47">
    <dxf>
      <fill>
        <patternFill patternType="solid">
          <bgColor rgb="FFFFC000"/>
        </patternFill>
      </fill>
    </dxf>
  </rfmt>
  <rfmt sheetId="1" sqref="N44">
    <dxf>
      <fill>
        <patternFill patternType="solid">
          <bgColor rgb="FFFFC000"/>
        </patternFill>
      </fill>
    </dxf>
  </rfmt>
  <rfmt sheetId="1" sqref="A45 A46">
    <dxf>
      <fill>
        <patternFill patternType="solid">
          <bgColor rgb="FFFFC0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numFmtId="19">
    <oc r="N52">
      <v>42675</v>
    </oc>
    <nc r="N52">
      <v>42705</v>
    </nc>
  </rcc>
  <rcc rId="54" sId="1" numFmtId="19">
    <oc r="O52">
      <v>42675</v>
    </oc>
    <nc r="O52">
      <v>42705</v>
    </nc>
  </rcc>
  <rcc rId="55" sId="1" numFmtId="19">
    <oc r="N53">
      <v>42675</v>
    </oc>
    <nc r="N53">
      <v>42705</v>
    </nc>
  </rcc>
  <rcc rId="56" sId="1" numFmtId="19">
    <oc r="O53">
      <v>42675</v>
    </oc>
    <nc r="O53">
      <v>42705</v>
    </nc>
  </rcc>
  <rfmt sheetId="1" sqref="N52:O53">
    <dxf>
      <fill>
        <patternFill patternType="solid">
          <bgColor rgb="FFFFC000"/>
        </patternFill>
      </fill>
    </dxf>
  </rfmt>
  <rcc rId="57" sId="1" numFmtId="19">
    <oc r="N45">
      <v>42644</v>
    </oc>
    <nc r="N45">
      <v>42675</v>
    </nc>
  </rcc>
  <rcc rId="58" sId="1" numFmtId="19">
    <oc r="O45">
      <v>42644</v>
    </oc>
    <nc r="O45">
      <v>42675</v>
    </nc>
  </rcc>
  <rcc rId="59" sId="1" numFmtId="19">
    <oc r="N46">
      <v>42644</v>
    </oc>
    <nc r="N46">
      <v>42675</v>
    </nc>
  </rcc>
  <rcc rId="60" sId="1" numFmtId="19">
    <oc r="O46">
      <v>42644</v>
    </oc>
    <nc r="O46">
      <v>42675</v>
    </nc>
  </rcc>
  <rfmt sheetId="1" sqref="N45:O45 N46:O46">
    <dxf>
      <fill>
        <patternFill patternType="solid">
          <bgColor rgb="FFFFC0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xfDxf="1" dxf="1" numFmtId="4">
    <oc r="K46">
      <v>1039855000</v>
    </oc>
    <nc r="K46">
      <v>849855000</v>
    </nc>
    <ndxf>
      <font>
        <sz val="10"/>
        <color auto="1"/>
        <name val="Arial"/>
        <scheme val="none"/>
      </font>
      <numFmt numFmtId="3" formatCode="#,##0"/>
      <alignment horizontal="left" vertical="center" wrapText="1" readingOrder="0"/>
      <border outline="0">
        <left style="thin">
          <color indexed="64"/>
        </left>
        <right style="thin">
          <color indexed="64"/>
        </right>
        <top style="thin">
          <color indexed="64"/>
        </top>
        <bottom style="thin">
          <color indexed="64"/>
        </bottom>
      </border>
    </ndxf>
  </rcc>
  <rfmt sheetId="1" sqref="J46:L46">
    <dxf>
      <fill>
        <patternFill patternType="solid">
          <bgColor rgb="FFFFC0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5:O45 J46:O46">
    <dxf>
      <fill>
        <patternFill patternType="none">
          <bgColor auto="1"/>
        </patternFill>
      </fill>
    </dxf>
  </rfmt>
  <rfmt sheetId="1" sqref="A45 A46">
    <dxf>
      <fill>
        <patternFill patternType="none">
          <bgColor auto="1"/>
        </patternFill>
      </fill>
    </dxf>
  </rfmt>
  <rfmt sheetId="1" sqref="A42:O42">
    <dxf>
      <fill>
        <patternFill patternType="none">
          <bgColor auto="1"/>
        </patternFill>
      </fill>
    </dxf>
  </rfmt>
  <rfmt sheetId="1" sqref="A44 A47 A48">
    <dxf>
      <fill>
        <patternFill patternType="none">
          <bgColor auto="1"/>
        </patternFill>
      </fill>
    </dxf>
  </rfmt>
  <rfmt sheetId="1" sqref="N44">
    <dxf>
      <fill>
        <patternFill patternType="none">
          <bgColor auto="1"/>
        </patternFill>
      </fill>
    </dxf>
  </rfmt>
  <rfmt sheetId="1" sqref="N38">
    <dxf>
      <fill>
        <patternFill patternType="none">
          <bgColor auto="1"/>
        </patternFill>
      </fill>
    </dxf>
  </rfmt>
  <rfmt sheetId="1" sqref="A41 A38">
    <dxf>
      <fill>
        <patternFill patternType="none">
          <bgColor auto="1"/>
        </patternFill>
      </fill>
    </dxf>
  </rfmt>
  <rfmt sheetId="1" sqref="N52:O53">
    <dxf>
      <fill>
        <patternFill patternType="none">
          <bgColor auto="1"/>
        </patternFill>
      </fill>
    </dxf>
  </rfmt>
  <rfmt sheetId="1" sqref="A34:N34 A39:N39 A40:N40">
    <dxf>
      <fill>
        <patternFill patternType="none">
          <bgColor auto="1"/>
        </patternFill>
      </fill>
    </dxf>
  </rfmt>
  <rfmt sheetId="1" sqref="A35:N35 A36:N36 A37:N37">
    <dxf>
      <fill>
        <patternFill patternType="none">
          <bgColor auto="1"/>
        </patternFill>
      </fill>
    </dxf>
  </rfmt>
  <rfmt sheetId="1" sqref="J13:Q13">
    <dxf>
      <fill>
        <patternFill patternType="none">
          <bgColor auto="1"/>
        </patternFill>
      </fill>
    </dxf>
  </rfmt>
  <rfmt sheetId="1" sqref="Q8:Q10">
    <dxf>
      <fill>
        <patternFill patternType="none">
          <bgColor auto="1"/>
        </patternFill>
      </fill>
    </dxf>
  </rfmt>
  <rfmt sheetId="1" sqref="J18">
    <dxf>
      <fill>
        <patternFill patternType="none">
          <bgColor auto="1"/>
        </patternFill>
      </fill>
    </dxf>
  </rfmt>
  <rfmt sheetId="1" sqref="J18">
    <dxf>
      <fill>
        <patternFill>
          <bgColor auto="1"/>
        </patternFill>
      </fill>
    </dxf>
  </rfmt>
  <rfmt sheetId="1" sqref="A33:Q33">
    <dxf>
      <fill>
        <patternFill patternType="none">
          <bgColor auto="1"/>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oc r="A1" t="inlineStr">
      <is>
        <t>Harmonogram výzev pro IROP na rok 2016  (k 22.7.2016)</t>
      </is>
    </oc>
    <nc r="A1" t="inlineStr">
      <is>
        <t>Harmonogram výzev pro IROP na rok 2016  (k 20.10.2016)</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06/relationships/wsSortMap" Target="wsSortMap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abSelected="1" zoomScale="70" zoomScaleNormal="70" workbookViewId="0">
      <pane ySplit="6" topLeftCell="A7" activePane="bottomLeft" state="frozen"/>
      <selection pane="bottomLeft" activeCell="J41" sqref="J41"/>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61" t="s">
        <v>269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29" s="2" customFormat="1" ht="20.25" x14ac:dyDescent="0.25">
      <c r="A2" s="40"/>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62" t="s">
        <v>0</v>
      </c>
      <c r="B3" s="63"/>
      <c r="C3" s="63"/>
      <c r="D3" s="63"/>
      <c r="E3" s="63"/>
      <c r="F3" s="63"/>
      <c r="G3" s="63"/>
      <c r="H3" s="64"/>
      <c r="I3" s="65" t="s">
        <v>1</v>
      </c>
      <c r="J3" s="66"/>
      <c r="K3" s="66"/>
      <c r="L3" s="66"/>
      <c r="M3" s="66"/>
      <c r="N3" s="66"/>
      <c r="O3" s="66"/>
      <c r="P3" s="66"/>
      <c r="Q3" s="67"/>
      <c r="R3" s="68" t="s">
        <v>32</v>
      </c>
      <c r="S3" s="68"/>
      <c r="T3" s="68"/>
      <c r="U3" s="68"/>
      <c r="V3" s="69" t="s">
        <v>37</v>
      </c>
      <c r="W3" s="69"/>
      <c r="X3" s="69"/>
      <c r="Y3" s="69"/>
      <c r="Z3" s="69"/>
      <c r="AA3" s="69"/>
      <c r="AB3" s="69"/>
      <c r="AC3" s="69"/>
    </row>
    <row r="4" spans="1:29" s="2" customFormat="1" ht="12.75" x14ac:dyDescent="0.25">
      <c r="A4" s="54" t="s">
        <v>2</v>
      </c>
      <c r="B4" s="54" t="s">
        <v>3</v>
      </c>
      <c r="C4" s="54" t="s">
        <v>4</v>
      </c>
      <c r="D4" s="54" t="s">
        <v>5</v>
      </c>
      <c r="E4" s="70" t="s">
        <v>6</v>
      </c>
      <c r="F4" s="54" t="s">
        <v>7</v>
      </c>
      <c r="G4" s="54" t="s">
        <v>8</v>
      </c>
      <c r="H4" s="54" t="s">
        <v>9</v>
      </c>
      <c r="I4" s="55" t="s">
        <v>157</v>
      </c>
      <c r="J4" s="56" t="s">
        <v>59</v>
      </c>
      <c r="K4" s="57"/>
      <c r="L4" s="58"/>
      <c r="M4" s="59" t="s">
        <v>10</v>
      </c>
      <c r="N4" s="59" t="s">
        <v>11</v>
      </c>
      <c r="O4" s="59" t="s">
        <v>12</v>
      </c>
      <c r="P4" s="59" t="s">
        <v>13</v>
      </c>
      <c r="Q4" s="59" t="s">
        <v>14</v>
      </c>
      <c r="R4" s="52" t="s">
        <v>33</v>
      </c>
      <c r="S4" s="52" t="s">
        <v>34</v>
      </c>
      <c r="T4" s="52" t="s">
        <v>51</v>
      </c>
      <c r="U4" s="52" t="s">
        <v>35</v>
      </c>
      <c r="V4" s="51" t="s">
        <v>38</v>
      </c>
      <c r="W4" s="51" t="s">
        <v>39</v>
      </c>
      <c r="X4" s="51" t="s">
        <v>52</v>
      </c>
      <c r="Y4" s="51" t="s">
        <v>40</v>
      </c>
      <c r="Z4" s="51" t="s">
        <v>41</v>
      </c>
      <c r="AA4" s="51" t="s">
        <v>42</v>
      </c>
      <c r="AB4" s="51" t="s">
        <v>43</v>
      </c>
      <c r="AC4" s="51" t="s">
        <v>44</v>
      </c>
    </row>
    <row r="5" spans="1:29" s="2" customFormat="1" ht="85.5" customHeight="1" x14ac:dyDescent="0.25">
      <c r="A5" s="54"/>
      <c r="B5" s="54"/>
      <c r="C5" s="54"/>
      <c r="D5" s="54"/>
      <c r="E5" s="71"/>
      <c r="F5" s="54"/>
      <c r="G5" s="54"/>
      <c r="H5" s="54"/>
      <c r="I5" s="55"/>
      <c r="J5" s="8" t="s">
        <v>81</v>
      </c>
      <c r="K5" s="9" t="s">
        <v>82</v>
      </c>
      <c r="L5" s="9" t="s">
        <v>83</v>
      </c>
      <c r="M5" s="60"/>
      <c r="N5" s="60"/>
      <c r="O5" s="60"/>
      <c r="P5" s="60"/>
      <c r="Q5" s="60"/>
      <c r="R5" s="53"/>
      <c r="S5" s="53"/>
      <c r="T5" s="53"/>
      <c r="U5" s="53"/>
      <c r="V5" s="51"/>
      <c r="W5" s="51"/>
      <c r="X5" s="51"/>
      <c r="Y5" s="51"/>
      <c r="Z5" s="51"/>
      <c r="AA5" s="51"/>
      <c r="AB5" s="51"/>
      <c r="AC5" s="51"/>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20</v>
      </c>
      <c r="B7" s="36" t="s">
        <v>175</v>
      </c>
      <c r="C7" s="20">
        <v>1</v>
      </c>
      <c r="D7" s="20" t="s">
        <v>88</v>
      </c>
      <c r="E7" s="20" t="s">
        <v>260</v>
      </c>
      <c r="F7" s="20" t="s">
        <v>73</v>
      </c>
      <c r="G7" s="20" t="s">
        <v>89</v>
      </c>
      <c r="H7" s="20" t="s">
        <v>73</v>
      </c>
      <c r="I7" s="20" t="s">
        <v>87</v>
      </c>
      <c r="J7" s="18">
        <v>1350000000</v>
      </c>
      <c r="K7" s="18">
        <f>J7*0.85</f>
        <v>1147500000</v>
      </c>
      <c r="L7" s="18">
        <f>J7*0.15</f>
        <v>202500000</v>
      </c>
      <c r="M7" s="20" t="s">
        <v>75</v>
      </c>
      <c r="N7" s="21">
        <v>42370</v>
      </c>
      <c r="O7" s="21">
        <v>42370</v>
      </c>
      <c r="P7" s="20" t="s">
        <v>73</v>
      </c>
      <c r="Q7" s="21">
        <v>42552</v>
      </c>
      <c r="R7" s="20" t="s">
        <v>170</v>
      </c>
      <c r="S7" s="20" t="s">
        <v>141</v>
      </c>
      <c r="T7" s="20" t="s">
        <v>107</v>
      </c>
      <c r="U7" s="20" t="s">
        <v>207</v>
      </c>
      <c r="V7" s="17" t="s">
        <v>76</v>
      </c>
      <c r="W7" s="17" t="s">
        <v>77</v>
      </c>
      <c r="X7" s="17" t="s">
        <v>73</v>
      </c>
      <c r="Y7" s="17" t="s">
        <v>73</v>
      </c>
      <c r="Z7" s="17" t="s">
        <v>73</v>
      </c>
      <c r="AA7" s="20" t="s">
        <v>172</v>
      </c>
      <c r="AB7" s="17" t="s">
        <v>73</v>
      </c>
      <c r="AC7" s="17" t="s">
        <v>73</v>
      </c>
    </row>
    <row r="8" spans="1:29" s="5" customFormat="1" ht="197.25" customHeight="1" x14ac:dyDescent="0.25">
      <c r="A8" s="20">
        <v>21</v>
      </c>
      <c r="B8" s="20" t="s">
        <v>268</v>
      </c>
      <c r="C8" s="20">
        <v>3</v>
      </c>
      <c r="D8" s="20" t="s">
        <v>85</v>
      </c>
      <c r="E8" s="20" t="s">
        <v>259</v>
      </c>
      <c r="F8" s="20" t="s">
        <v>73</v>
      </c>
      <c r="G8" s="20" t="s">
        <v>73</v>
      </c>
      <c r="H8" s="20" t="s">
        <v>73</v>
      </c>
      <c r="I8" s="20" t="s">
        <v>87</v>
      </c>
      <c r="J8" s="18">
        <f>K8+L8</f>
        <v>2488235294.1176472</v>
      </c>
      <c r="K8" s="18">
        <v>2115000000</v>
      </c>
      <c r="L8" s="18">
        <f>K8/85*15</f>
        <v>373235294.11764705</v>
      </c>
      <c r="M8" s="20" t="s">
        <v>75</v>
      </c>
      <c r="N8" s="21">
        <v>42401</v>
      </c>
      <c r="O8" s="21">
        <v>42401</v>
      </c>
      <c r="P8" s="20" t="s">
        <v>73</v>
      </c>
      <c r="Q8" s="43" t="s">
        <v>264</v>
      </c>
      <c r="R8" s="20" t="s">
        <v>138</v>
      </c>
      <c r="S8" s="20" t="s">
        <v>140</v>
      </c>
      <c r="T8" s="20" t="s">
        <v>134</v>
      </c>
      <c r="U8" s="20" t="s">
        <v>139</v>
      </c>
      <c r="V8" s="17" t="s">
        <v>77</v>
      </c>
      <c r="W8" s="17" t="s">
        <v>77</v>
      </c>
      <c r="X8" s="17" t="s">
        <v>73</v>
      </c>
      <c r="Y8" s="17" t="s">
        <v>73</v>
      </c>
      <c r="Z8" s="17" t="s">
        <v>73</v>
      </c>
      <c r="AA8" s="20" t="s">
        <v>73</v>
      </c>
      <c r="AB8" s="17" t="s">
        <v>73</v>
      </c>
      <c r="AC8" s="17" t="s">
        <v>73</v>
      </c>
    </row>
    <row r="9" spans="1:29" s="5" customFormat="1" ht="196.5" customHeight="1" x14ac:dyDescent="0.25">
      <c r="A9" s="20">
        <v>22</v>
      </c>
      <c r="B9" s="20" t="s">
        <v>198</v>
      </c>
      <c r="C9" s="20">
        <v>1</v>
      </c>
      <c r="D9" s="20" t="s">
        <v>88</v>
      </c>
      <c r="E9" s="20" t="s">
        <v>260</v>
      </c>
      <c r="F9" s="20" t="s">
        <v>73</v>
      </c>
      <c r="G9" s="20" t="s">
        <v>89</v>
      </c>
      <c r="H9" s="20" t="s">
        <v>73</v>
      </c>
      <c r="I9" s="20" t="s">
        <v>87</v>
      </c>
      <c r="J9" s="18">
        <f>K9+L9</f>
        <v>205000000</v>
      </c>
      <c r="K9" s="18">
        <v>174250000</v>
      </c>
      <c r="L9" s="18">
        <f>K9/85*15</f>
        <v>30750000</v>
      </c>
      <c r="M9" s="20" t="s">
        <v>75</v>
      </c>
      <c r="N9" s="21">
        <v>42401</v>
      </c>
      <c r="O9" s="21">
        <v>42401</v>
      </c>
      <c r="P9" s="20" t="s">
        <v>73</v>
      </c>
      <c r="Q9" s="21">
        <v>42522</v>
      </c>
      <c r="R9" s="20" t="s">
        <v>152</v>
      </c>
      <c r="S9" s="20" t="s">
        <v>141</v>
      </c>
      <c r="T9" s="20" t="s">
        <v>107</v>
      </c>
      <c r="U9" s="20" t="s">
        <v>208</v>
      </c>
      <c r="V9" s="17" t="s">
        <v>76</v>
      </c>
      <c r="W9" s="17" t="s">
        <v>77</v>
      </c>
      <c r="X9" s="17" t="s">
        <v>73</v>
      </c>
      <c r="Y9" s="17" t="s">
        <v>73</v>
      </c>
      <c r="Z9" s="17" t="s">
        <v>73</v>
      </c>
      <c r="AA9" s="20" t="s">
        <v>171</v>
      </c>
      <c r="AB9" s="17" t="s">
        <v>73</v>
      </c>
      <c r="AC9" s="17" t="s">
        <v>73</v>
      </c>
    </row>
    <row r="10" spans="1:29" s="5" customFormat="1" ht="202.5" customHeight="1" x14ac:dyDescent="0.25">
      <c r="A10" s="20">
        <v>23</v>
      </c>
      <c r="B10" s="20" t="s">
        <v>204</v>
      </c>
      <c r="C10" s="20">
        <v>3</v>
      </c>
      <c r="D10" s="20" t="s">
        <v>84</v>
      </c>
      <c r="E10" s="19" t="s">
        <v>78</v>
      </c>
      <c r="F10" s="20" t="s">
        <v>73</v>
      </c>
      <c r="G10" s="20" t="s">
        <v>73</v>
      </c>
      <c r="H10" s="20" t="s">
        <v>73</v>
      </c>
      <c r="I10" s="20" t="s">
        <v>74</v>
      </c>
      <c r="J10" s="18">
        <f>K10+L10</f>
        <v>1647909967.8499999</v>
      </c>
      <c r="K10" s="18">
        <v>1332500000</v>
      </c>
      <c r="L10" s="18">
        <v>315409967.85000002</v>
      </c>
      <c r="M10" s="20" t="s">
        <v>75</v>
      </c>
      <c r="N10" s="21">
        <v>42401</v>
      </c>
      <c r="O10" s="21">
        <v>42430</v>
      </c>
      <c r="P10" s="20" t="s">
        <v>73</v>
      </c>
      <c r="Q10" s="21">
        <v>43007</v>
      </c>
      <c r="R10" s="20" t="s">
        <v>221</v>
      </c>
      <c r="S10" s="20" t="s">
        <v>129</v>
      </c>
      <c r="T10" s="20" t="s">
        <v>128</v>
      </c>
      <c r="U10" s="35" t="s">
        <v>194</v>
      </c>
      <c r="V10" s="17" t="s">
        <v>76</v>
      </c>
      <c r="W10" s="17" t="s">
        <v>77</v>
      </c>
      <c r="X10" s="17" t="s">
        <v>73</v>
      </c>
      <c r="Y10" s="17" t="s">
        <v>73</v>
      </c>
      <c r="Z10" s="17" t="s">
        <v>73</v>
      </c>
      <c r="AA10" s="20" t="s">
        <v>80</v>
      </c>
      <c r="AB10" s="17" t="s">
        <v>73</v>
      </c>
      <c r="AC10" s="17" t="s">
        <v>73</v>
      </c>
    </row>
    <row r="11" spans="1:29" s="5" customFormat="1" ht="229.5" customHeight="1" x14ac:dyDescent="0.25">
      <c r="A11" s="20">
        <v>24</v>
      </c>
      <c r="B11" s="20" t="s">
        <v>86</v>
      </c>
      <c r="C11" s="20">
        <v>1</v>
      </c>
      <c r="D11" s="20" t="s">
        <v>88</v>
      </c>
      <c r="E11" s="20" t="s">
        <v>260</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209</v>
      </c>
      <c r="V11" s="17" t="s">
        <v>76</v>
      </c>
      <c r="W11" s="17" t="s">
        <v>77</v>
      </c>
      <c r="X11" s="17" t="s">
        <v>73</v>
      </c>
      <c r="Y11" s="17" t="s">
        <v>73</v>
      </c>
      <c r="Z11" s="17" t="s">
        <v>73</v>
      </c>
      <c r="AA11" s="20" t="s">
        <v>142</v>
      </c>
      <c r="AB11" s="17" t="s">
        <v>73</v>
      </c>
      <c r="AC11" s="17" t="s">
        <v>73</v>
      </c>
    </row>
    <row r="12" spans="1:29" s="5" customFormat="1" ht="201.75" customHeight="1" x14ac:dyDescent="0.25">
      <c r="A12" s="20">
        <v>25</v>
      </c>
      <c r="B12" s="20" t="s">
        <v>188</v>
      </c>
      <c r="C12" s="20">
        <v>3</v>
      </c>
      <c r="D12" s="20" t="s">
        <v>85</v>
      </c>
      <c r="E12" s="20" t="s">
        <v>259</v>
      </c>
      <c r="F12" s="20" t="s">
        <v>73</v>
      </c>
      <c r="G12" s="20" t="s">
        <v>73</v>
      </c>
      <c r="H12" s="20" t="s">
        <v>73</v>
      </c>
      <c r="I12" s="20" t="s">
        <v>74</v>
      </c>
      <c r="J12" s="18">
        <f>K12+L12</f>
        <v>1100000000</v>
      </c>
      <c r="K12" s="18">
        <v>935000000</v>
      </c>
      <c r="L12" s="18">
        <f>K12/85*15</f>
        <v>165000000</v>
      </c>
      <c r="M12" s="20" t="s">
        <v>75</v>
      </c>
      <c r="N12" s="21">
        <v>42430</v>
      </c>
      <c r="O12" s="21">
        <v>42430</v>
      </c>
      <c r="P12" s="20" t="s">
        <v>73</v>
      </c>
      <c r="Q12" s="21">
        <v>43070</v>
      </c>
      <c r="R12" s="20" t="s">
        <v>138</v>
      </c>
      <c r="S12" s="20" t="s">
        <v>140</v>
      </c>
      <c r="T12" s="20" t="s">
        <v>134</v>
      </c>
      <c r="U12" s="20" t="s">
        <v>228</v>
      </c>
      <c r="V12" s="17" t="s">
        <v>77</v>
      </c>
      <c r="W12" s="17" t="s">
        <v>77</v>
      </c>
      <c r="X12" s="17" t="s">
        <v>73</v>
      </c>
      <c r="Y12" s="17" t="s">
        <v>73</v>
      </c>
      <c r="Z12" s="17" t="s">
        <v>73</v>
      </c>
      <c r="AA12" s="20" t="s">
        <v>73</v>
      </c>
      <c r="AB12" s="17" t="s">
        <v>73</v>
      </c>
      <c r="AC12" s="17" t="s">
        <v>73</v>
      </c>
    </row>
    <row r="13" spans="1:29" s="5" customFormat="1" ht="292.5" customHeight="1" x14ac:dyDescent="0.25">
      <c r="A13" s="20">
        <v>26</v>
      </c>
      <c r="B13" s="20" t="s">
        <v>191</v>
      </c>
      <c r="C13" s="20">
        <v>3</v>
      </c>
      <c r="D13" s="20" t="s">
        <v>84</v>
      </c>
      <c r="E13" s="19" t="s">
        <v>78</v>
      </c>
      <c r="F13" s="20" t="s">
        <v>73</v>
      </c>
      <c r="G13" s="20" t="s">
        <v>73</v>
      </c>
      <c r="H13" s="20" t="s">
        <v>73</v>
      </c>
      <c r="I13" s="20" t="s">
        <v>74</v>
      </c>
      <c r="J13" s="18">
        <f>K13+L13</f>
        <v>3012614395.25</v>
      </c>
      <c r="K13" s="18">
        <v>2436000000</v>
      </c>
      <c r="L13" s="18">
        <v>576614395.25</v>
      </c>
      <c r="M13" s="20" t="s">
        <v>75</v>
      </c>
      <c r="N13" s="21">
        <v>42430</v>
      </c>
      <c r="O13" s="21">
        <v>42430</v>
      </c>
      <c r="P13" s="20" t="s">
        <v>73</v>
      </c>
      <c r="Q13" s="21">
        <v>43007</v>
      </c>
      <c r="R13" s="19" t="s">
        <v>222</v>
      </c>
      <c r="S13" s="20" t="s">
        <v>129</v>
      </c>
      <c r="T13" s="20" t="s">
        <v>128</v>
      </c>
      <c r="U13" s="20" t="s">
        <v>130</v>
      </c>
      <c r="V13" s="17" t="s">
        <v>76</v>
      </c>
      <c r="W13" s="17" t="s">
        <v>77</v>
      </c>
      <c r="X13" s="17" t="s">
        <v>73</v>
      </c>
      <c r="Y13" s="17" t="s">
        <v>73</v>
      </c>
      <c r="Z13" s="17" t="s">
        <v>73</v>
      </c>
      <c r="AA13" s="20" t="s">
        <v>80</v>
      </c>
      <c r="AB13" s="17" t="s">
        <v>73</v>
      </c>
      <c r="AC13" s="17" t="s">
        <v>73</v>
      </c>
    </row>
    <row r="14" spans="1:29" s="5" customFormat="1" ht="220.5" customHeight="1" x14ac:dyDescent="0.25">
      <c r="A14" s="20">
        <v>27</v>
      </c>
      <c r="B14" s="36" t="s">
        <v>176</v>
      </c>
      <c r="C14" s="20">
        <v>1</v>
      </c>
      <c r="D14" s="20" t="s">
        <v>96</v>
      </c>
      <c r="E14" s="20" t="s">
        <v>97</v>
      </c>
      <c r="F14" s="20" t="s">
        <v>73</v>
      </c>
      <c r="G14" s="20" t="s">
        <v>73</v>
      </c>
      <c r="H14" s="20" t="s">
        <v>73</v>
      </c>
      <c r="I14" s="20" t="s">
        <v>74</v>
      </c>
      <c r="J14" s="18">
        <v>1022861559.1799999</v>
      </c>
      <c r="K14" s="18">
        <f>J14/100*85</f>
        <v>869432325.30299985</v>
      </c>
      <c r="L14" s="18">
        <f>J14-K14</f>
        <v>153429233.87700009</v>
      </c>
      <c r="M14" s="20" t="s">
        <v>75</v>
      </c>
      <c r="N14" s="21">
        <v>42430</v>
      </c>
      <c r="O14" s="21">
        <v>42461</v>
      </c>
      <c r="P14" s="20" t="s">
        <v>73</v>
      </c>
      <c r="Q14" s="21">
        <v>43101</v>
      </c>
      <c r="R14" s="20" t="s">
        <v>229</v>
      </c>
      <c r="S14" s="20" t="s">
        <v>110</v>
      </c>
      <c r="T14" s="20" t="s">
        <v>158</v>
      </c>
      <c r="U14" s="20" t="s">
        <v>202</v>
      </c>
      <c r="V14" s="17" t="s">
        <v>76</v>
      </c>
      <c r="W14" s="17" t="s">
        <v>77</v>
      </c>
      <c r="X14" s="17" t="s">
        <v>73</v>
      </c>
      <c r="Y14" s="17" t="s">
        <v>73</v>
      </c>
      <c r="Z14" s="17" t="s">
        <v>73</v>
      </c>
      <c r="AA14" s="20" t="s">
        <v>137</v>
      </c>
      <c r="AB14" s="17" t="s">
        <v>73</v>
      </c>
      <c r="AC14" s="17" t="s">
        <v>73</v>
      </c>
    </row>
    <row r="15" spans="1:29" s="5" customFormat="1" ht="232.5" customHeight="1" x14ac:dyDescent="0.25">
      <c r="A15" s="20">
        <v>28</v>
      </c>
      <c r="B15" s="20" t="s">
        <v>203</v>
      </c>
      <c r="C15" s="20">
        <v>3</v>
      </c>
      <c r="D15" s="20" t="s">
        <v>84</v>
      </c>
      <c r="E15" s="19" t="s">
        <v>78</v>
      </c>
      <c r="F15" s="20" t="s">
        <v>73</v>
      </c>
      <c r="G15" s="20" t="s">
        <v>73</v>
      </c>
      <c r="H15" s="20" t="s">
        <v>73</v>
      </c>
      <c r="I15" s="20" t="s">
        <v>74</v>
      </c>
      <c r="J15" s="18">
        <v>1033941000</v>
      </c>
      <c r="K15" s="18">
        <f>J15*0.85</f>
        <v>878849850</v>
      </c>
      <c r="L15" s="18">
        <f>J15*0.15</f>
        <v>155091150</v>
      </c>
      <c r="M15" s="20" t="s">
        <v>75</v>
      </c>
      <c r="N15" s="21">
        <v>42461</v>
      </c>
      <c r="O15" s="21">
        <v>42491</v>
      </c>
      <c r="P15" s="20" t="s">
        <v>73</v>
      </c>
      <c r="Q15" s="21">
        <v>43007</v>
      </c>
      <c r="R15" s="19" t="s">
        <v>220</v>
      </c>
      <c r="S15" s="20" t="s">
        <v>129</v>
      </c>
      <c r="T15" s="20" t="s">
        <v>195</v>
      </c>
      <c r="U15" s="20" t="s">
        <v>230</v>
      </c>
      <c r="V15" s="17" t="s">
        <v>76</v>
      </c>
      <c r="W15" s="17" t="s">
        <v>77</v>
      </c>
      <c r="X15" s="17" t="s">
        <v>73</v>
      </c>
      <c r="Y15" s="17" t="s">
        <v>73</v>
      </c>
      <c r="Z15" s="17" t="s">
        <v>73</v>
      </c>
      <c r="AA15" s="20" t="s">
        <v>80</v>
      </c>
      <c r="AB15" s="17" t="s">
        <v>73</v>
      </c>
      <c r="AC15" s="17" t="s">
        <v>73</v>
      </c>
    </row>
    <row r="16" spans="1:29" s="5" customFormat="1" ht="266.25" customHeight="1" x14ac:dyDescent="0.25">
      <c r="A16" s="20">
        <v>29</v>
      </c>
      <c r="B16" s="36" t="s">
        <v>178</v>
      </c>
      <c r="C16" s="20">
        <v>2</v>
      </c>
      <c r="D16" s="20" t="s">
        <v>93</v>
      </c>
      <c r="E16" s="19" t="s">
        <v>127</v>
      </c>
      <c r="F16" s="20" t="s">
        <v>73</v>
      </c>
      <c r="G16" s="20" t="s">
        <v>73</v>
      </c>
      <c r="H16" s="20" t="s">
        <v>73</v>
      </c>
      <c r="I16" s="20" t="s">
        <v>87</v>
      </c>
      <c r="J16" s="18">
        <f t="shared" ref="J16:J22" si="0">K16+L16</f>
        <v>317647058.82352942</v>
      </c>
      <c r="K16" s="18">
        <v>270000000</v>
      </c>
      <c r="L16" s="18">
        <f>K16/85*15</f>
        <v>47647058.823529407</v>
      </c>
      <c r="M16" s="20" t="s">
        <v>75</v>
      </c>
      <c r="N16" s="21">
        <v>42461</v>
      </c>
      <c r="O16" s="21">
        <v>42491</v>
      </c>
      <c r="P16" s="20" t="s">
        <v>89</v>
      </c>
      <c r="Q16" s="21">
        <v>42644</v>
      </c>
      <c r="R16" s="19" t="s">
        <v>231</v>
      </c>
      <c r="S16" s="19" t="s">
        <v>144</v>
      </c>
      <c r="T16" s="20" t="s">
        <v>223</v>
      </c>
      <c r="U16" s="20" t="s">
        <v>145</v>
      </c>
      <c r="V16" s="17" t="s">
        <v>76</v>
      </c>
      <c r="W16" s="17" t="s">
        <v>77</v>
      </c>
      <c r="X16" s="17" t="s">
        <v>73</v>
      </c>
      <c r="Y16" s="17" t="s">
        <v>73</v>
      </c>
      <c r="Z16" s="17" t="s">
        <v>73</v>
      </c>
      <c r="AA16" s="20" t="s">
        <v>103</v>
      </c>
      <c r="AB16" s="17" t="s">
        <v>73</v>
      </c>
      <c r="AC16" s="17" t="s">
        <v>73</v>
      </c>
    </row>
    <row r="17" spans="1:31" s="5" customFormat="1" ht="143.25" customHeight="1" x14ac:dyDescent="0.25">
      <c r="A17" s="20">
        <v>30</v>
      </c>
      <c r="B17" s="36" t="s">
        <v>179</v>
      </c>
      <c r="C17" s="20">
        <v>2</v>
      </c>
      <c r="D17" s="20" t="s">
        <v>93</v>
      </c>
      <c r="E17" s="19" t="s">
        <v>127</v>
      </c>
      <c r="F17" s="20" t="s">
        <v>73</v>
      </c>
      <c r="G17" s="20" t="s">
        <v>73</v>
      </c>
      <c r="H17" s="20" t="s">
        <v>73</v>
      </c>
      <c r="I17" s="20" t="s">
        <v>87</v>
      </c>
      <c r="J17" s="18">
        <f t="shared" si="0"/>
        <v>741176470.58823526</v>
      </c>
      <c r="K17" s="18">
        <v>630000000</v>
      </c>
      <c r="L17" s="18">
        <f>K17/85*15</f>
        <v>111176470.58823529</v>
      </c>
      <c r="M17" s="20" t="s">
        <v>75</v>
      </c>
      <c r="N17" s="21">
        <v>42461</v>
      </c>
      <c r="O17" s="21">
        <v>42491</v>
      </c>
      <c r="P17" s="20" t="s">
        <v>89</v>
      </c>
      <c r="Q17" s="21">
        <v>42644</v>
      </c>
      <c r="R17" s="19" t="s">
        <v>231</v>
      </c>
      <c r="S17" s="19" t="s">
        <v>144</v>
      </c>
      <c r="T17" s="20" t="s">
        <v>224</v>
      </c>
      <c r="U17" s="20" t="s">
        <v>145</v>
      </c>
      <c r="V17" s="17" t="s">
        <v>76</v>
      </c>
      <c r="W17" s="17" t="s">
        <v>77</v>
      </c>
      <c r="X17" s="17" t="s">
        <v>73</v>
      </c>
      <c r="Y17" s="17" t="s">
        <v>73</v>
      </c>
      <c r="Z17" s="17" t="s">
        <v>73</v>
      </c>
      <c r="AA17" s="20" t="s">
        <v>103</v>
      </c>
      <c r="AB17" s="17" t="s">
        <v>73</v>
      </c>
      <c r="AC17" s="17" t="s">
        <v>73</v>
      </c>
    </row>
    <row r="18" spans="1:31" s="5" customFormat="1" ht="144" customHeight="1" x14ac:dyDescent="0.25">
      <c r="A18" s="20">
        <v>31</v>
      </c>
      <c r="B18" s="20" t="s">
        <v>106</v>
      </c>
      <c r="C18" s="20">
        <v>2</v>
      </c>
      <c r="D18" s="20" t="s">
        <v>93</v>
      </c>
      <c r="E18" s="19" t="s">
        <v>258</v>
      </c>
      <c r="F18" s="20" t="s">
        <v>73</v>
      </c>
      <c r="G18" s="20" t="s">
        <v>73</v>
      </c>
      <c r="H18" s="20" t="s">
        <v>73</v>
      </c>
      <c r="I18" s="20" t="s">
        <v>74</v>
      </c>
      <c r="J18" s="18">
        <f t="shared" si="0"/>
        <v>5011764706</v>
      </c>
      <c r="K18" s="18">
        <v>4260000000</v>
      </c>
      <c r="L18" s="18">
        <v>751764706</v>
      </c>
      <c r="M18" s="20" t="s">
        <v>75</v>
      </c>
      <c r="N18" s="21">
        <v>42491</v>
      </c>
      <c r="O18" s="21">
        <v>42521</v>
      </c>
      <c r="P18" s="20" t="s">
        <v>89</v>
      </c>
      <c r="Q18" s="21">
        <v>42552</v>
      </c>
      <c r="R18" s="19" t="s">
        <v>106</v>
      </c>
      <c r="S18" s="35" t="s">
        <v>108</v>
      </c>
      <c r="T18" s="20" t="s">
        <v>107</v>
      </c>
      <c r="U18" s="20" t="s">
        <v>232</v>
      </c>
      <c r="V18" s="17" t="s">
        <v>76</v>
      </c>
      <c r="W18" s="17" t="s">
        <v>77</v>
      </c>
      <c r="X18" s="17" t="s">
        <v>73</v>
      </c>
      <c r="Y18" s="17" t="s">
        <v>73</v>
      </c>
      <c r="Z18" s="17" t="s">
        <v>73</v>
      </c>
      <c r="AA18" s="20" t="s">
        <v>80</v>
      </c>
      <c r="AB18" s="17" t="s">
        <v>73</v>
      </c>
      <c r="AC18" s="17" t="s">
        <v>73</v>
      </c>
    </row>
    <row r="19" spans="1:31" s="5" customFormat="1" ht="163.5" customHeight="1" x14ac:dyDescent="0.25">
      <c r="A19" s="20">
        <v>32</v>
      </c>
      <c r="B19" s="36" t="s">
        <v>211</v>
      </c>
      <c r="C19" s="20">
        <v>2</v>
      </c>
      <c r="D19" s="20" t="s">
        <v>91</v>
      </c>
      <c r="E19" s="19" t="s">
        <v>92</v>
      </c>
      <c r="F19" s="20" t="s">
        <v>73</v>
      </c>
      <c r="G19" s="20" t="s">
        <v>73</v>
      </c>
      <c r="H19" s="20" t="s">
        <v>73</v>
      </c>
      <c r="I19" s="20" t="s">
        <v>87</v>
      </c>
      <c r="J19" s="18">
        <f t="shared" si="0"/>
        <v>462352941.17647058</v>
      </c>
      <c r="K19" s="18">
        <v>393000000</v>
      </c>
      <c r="L19" s="18">
        <f>K19/85*15</f>
        <v>69352941.176470578</v>
      </c>
      <c r="M19" s="20" t="s">
        <v>75</v>
      </c>
      <c r="N19" s="21">
        <v>42491</v>
      </c>
      <c r="O19" s="21">
        <v>42522</v>
      </c>
      <c r="P19" s="20" t="s">
        <v>73</v>
      </c>
      <c r="Q19" s="21">
        <v>42675</v>
      </c>
      <c r="R19" s="20" t="s">
        <v>233</v>
      </c>
      <c r="S19" s="20" t="s">
        <v>234</v>
      </c>
      <c r="T19" s="20" t="s">
        <v>223</v>
      </c>
      <c r="U19" s="7" t="s">
        <v>235</v>
      </c>
      <c r="V19" s="17" t="s">
        <v>76</v>
      </c>
      <c r="W19" s="17" t="s">
        <v>77</v>
      </c>
      <c r="X19" s="17" t="s">
        <v>73</v>
      </c>
      <c r="Y19" s="17" t="s">
        <v>73</v>
      </c>
      <c r="Z19" s="17" t="s">
        <v>73</v>
      </c>
      <c r="AA19" s="20" t="s">
        <v>136</v>
      </c>
      <c r="AB19" s="17" t="s">
        <v>73</v>
      </c>
      <c r="AC19" s="17" t="s">
        <v>73</v>
      </c>
    </row>
    <row r="20" spans="1:31" s="5" customFormat="1" ht="204.75" customHeight="1" x14ac:dyDescent="0.25">
      <c r="A20" s="20">
        <v>33</v>
      </c>
      <c r="B20" s="36" t="s">
        <v>212</v>
      </c>
      <c r="C20" s="20">
        <v>2</v>
      </c>
      <c r="D20" s="20" t="s">
        <v>91</v>
      </c>
      <c r="E20" s="19" t="s">
        <v>92</v>
      </c>
      <c r="F20" s="20" t="s">
        <v>73</v>
      </c>
      <c r="G20" s="20" t="s">
        <v>73</v>
      </c>
      <c r="H20" s="20" t="s">
        <v>73</v>
      </c>
      <c r="I20" s="20" t="s">
        <v>87</v>
      </c>
      <c r="J20" s="18">
        <f t="shared" si="0"/>
        <v>1078823529.4117646</v>
      </c>
      <c r="K20" s="18">
        <v>917000000</v>
      </c>
      <c r="L20" s="18">
        <f>K20/85*15</f>
        <v>161823529.41176468</v>
      </c>
      <c r="M20" s="20" t="s">
        <v>75</v>
      </c>
      <c r="N20" s="21">
        <v>42491</v>
      </c>
      <c r="O20" s="21">
        <v>42522</v>
      </c>
      <c r="P20" s="20" t="s">
        <v>73</v>
      </c>
      <c r="Q20" s="21">
        <v>42675</v>
      </c>
      <c r="R20" s="20" t="s">
        <v>236</v>
      </c>
      <c r="S20" s="20" t="s">
        <v>234</v>
      </c>
      <c r="T20" s="20" t="s">
        <v>224</v>
      </c>
      <c r="U20" s="7" t="s">
        <v>235</v>
      </c>
      <c r="V20" s="17" t="s">
        <v>76</v>
      </c>
      <c r="W20" s="17" t="s">
        <v>77</v>
      </c>
      <c r="X20" s="17" t="s">
        <v>73</v>
      </c>
      <c r="Y20" s="17" t="s">
        <v>73</v>
      </c>
      <c r="Z20" s="17" t="s">
        <v>73</v>
      </c>
      <c r="AA20" s="20" t="s">
        <v>136</v>
      </c>
      <c r="AB20" s="17" t="s">
        <v>73</v>
      </c>
      <c r="AC20" s="17" t="s">
        <v>73</v>
      </c>
    </row>
    <row r="21" spans="1:31" s="5" customFormat="1" ht="183" customHeight="1" x14ac:dyDescent="0.25">
      <c r="A21" s="20">
        <v>34</v>
      </c>
      <c r="B21" s="36" t="s">
        <v>216</v>
      </c>
      <c r="C21" s="20">
        <v>2</v>
      </c>
      <c r="D21" s="20" t="s">
        <v>93</v>
      </c>
      <c r="E21" s="19" t="s">
        <v>127</v>
      </c>
      <c r="F21" s="20" t="s">
        <v>73</v>
      </c>
      <c r="G21" s="20" t="s">
        <v>73</v>
      </c>
      <c r="H21" s="20" t="s">
        <v>73</v>
      </c>
      <c r="I21" s="20" t="s">
        <v>87</v>
      </c>
      <c r="J21" s="18">
        <f t="shared" si="0"/>
        <v>320294117.64705884</v>
      </c>
      <c r="K21" s="18">
        <v>272250000</v>
      </c>
      <c r="L21" s="18">
        <f>K21/85*15</f>
        <v>48044117.64705883</v>
      </c>
      <c r="M21" s="20" t="s">
        <v>75</v>
      </c>
      <c r="N21" s="21">
        <v>42522</v>
      </c>
      <c r="O21" s="21">
        <v>42522</v>
      </c>
      <c r="P21" s="20" t="s">
        <v>89</v>
      </c>
      <c r="Q21" s="21">
        <v>42705</v>
      </c>
      <c r="R21" s="19" t="s">
        <v>146</v>
      </c>
      <c r="S21" s="19" t="s">
        <v>147</v>
      </c>
      <c r="T21" s="20" t="s">
        <v>223</v>
      </c>
      <c r="U21" s="20" t="s">
        <v>148</v>
      </c>
      <c r="V21" s="17" t="s">
        <v>76</v>
      </c>
      <c r="W21" s="17" t="s">
        <v>77</v>
      </c>
      <c r="X21" s="17" t="s">
        <v>73</v>
      </c>
      <c r="Y21" s="17" t="s">
        <v>73</v>
      </c>
      <c r="Z21" s="17" t="s">
        <v>73</v>
      </c>
      <c r="AA21" s="20" t="s">
        <v>103</v>
      </c>
      <c r="AB21" s="17" t="s">
        <v>73</v>
      </c>
      <c r="AC21" s="17" t="s">
        <v>73</v>
      </c>
    </row>
    <row r="22" spans="1:31" s="5" customFormat="1" ht="168.75" customHeight="1" x14ac:dyDescent="0.25">
      <c r="A22" s="20">
        <v>35</v>
      </c>
      <c r="B22" s="36" t="s">
        <v>215</v>
      </c>
      <c r="C22" s="20">
        <v>2</v>
      </c>
      <c r="D22" s="20" t="s">
        <v>93</v>
      </c>
      <c r="E22" s="19" t="s">
        <v>127</v>
      </c>
      <c r="F22" s="20" t="s">
        <v>73</v>
      </c>
      <c r="G22" s="20" t="s">
        <v>73</v>
      </c>
      <c r="H22" s="20" t="s">
        <v>73</v>
      </c>
      <c r="I22" s="20" t="s">
        <v>87</v>
      </c>
      <c r="J22" s="18">
        <f t="shared" si="0"/>
        <v>747352941.17647052</v>
      </c>
      <c r="K22" s="18">
        <v>635250000</v>
      </c>
      <c r="L22" s="18">
        <f>K22/85*15</f>
        <v>112102941.17647058</v>
      </c>
      <c r="M22" s="20" t="s">
        <v>75</v>
      </c>
      <c r="N22" s="21">
        <v>42522</v>
      </c>
      <c r="O22" s="21">
        <v>42522</v>
      </c>
      <c r="P22" s="20" t="s">
        <v>89</v>
      </c>
      <c r="Q22" s="21">
        <v>42705</v>
      </c>
      <c r="R22" s="19" t="s">
        <v>146</v>
      </c>
      <c r="S22" s="19" t="s">
        <v>147</v>
      </c>
      <c r="T22" s="20" t="s">
        <v>224</v>
      </c>
      <c r="U22" s="20" t="s">
        <v>148</v>
      </c>
      <c r="V22" s="17" t="s">
        <v>76</v>
      </c>
      <c r="W22" s="17" t="s">
        <v>77</v>
      </c>
      <c r="X22" s="17" t="s">
        <v>73</v>
      </c>
      <c r="Y22" s="17" t="s">
        <v>73</v>
      </c>
      <c r="Z22" s="17" t="s">
        <v>73</v>
      </c>
      <c r="AA22" s="20" t="s">
        <v>103</v>
      </c>
      <c r="AB22" s="17" t="s">
        <v>73</v>
      </c>
      <c r="AC22" s="17" t="s">
        <v>73</v>
      </c>
    </row>
    <row r="23" spans="1:31" s="5" customFormat="1" ht="198.75" customHeight="1" x14ac:dyDescent="0.25">
      <c r="A23" s="20">
        <v>36</v>
      </c>
      <c r="B23" s="36" t="s">
        <v>177</v>
      </c>
      <c r="C23" s="20">
        <v>1</v>
      </c>
      <c r="D23" s="20" t="s">
        <v>96</v>
      </c>
      <c r="E23" s="20" t="s">
        <v>97</v>
      </c>
      <c r="F23" s="20" t="s">
        <v>73</v>
      </c>
      <c r="G23" s="20" t="s">
        <v>73</v>
      </c>
      <c r="H23" s="20" t="s">
        <v>73</v>
      </c>
      <c r="I23" s="20" t="s">
        <v>74</v>
      </c>
      <c r="J23" s="18">
        <v>2094430811.6500001</v>
      </c>
      <c r="K23" s="18">
        <f>J23/100*85</f>
        <v>1780266189.9025002</v>
      </c>
      <c r="L23" s="18">
        <f>J23-K23</f>
        <v>314164621.74749994</v>
      </c>
      <c r="M23" s="20" t="s">
        <v>75</v>
      </c>
      <c r="N23" s="21">
        <v>42522</v>
      </c>
      <c r="O23" s="21">
        <v>42552</v>
      </c>
      <c r="P23" s="20" t="s">
        <v>73</v>
      </c>
      <c r="Q23" s="21">
        <v>43070</v>
      </c>
      <c r="R23" s="20" t="s">
        <v>161</v>
      </c>
      <c r="S23" s="20" t="s">
        <v>110</v>
      </c>
      <c r="T23" s="20" t="s">
        <v>111</v>
      </c>
      <c r="U23" s="20" t="s">
        <v>112</v>
      </c>
      <c r="V23" s="17" t="s">
        <v>76</v>
      </c>
      <c r="W23" s="17" t="s">
        <v>77</v>
      </c>
      <c r="X23" s="17" t="s">
        <v>73</v>
      </c>
      <c r="Y23" s="17" t="s">
        <v>73</v>
      </c>
      <c r="Z23" s="17" t="s">
        <v>73</v>
      </c>
      <c r="AA23" s="20" t="s">
        <v>137</v>
      </c>
      <c r="AB23" s="17" t="s">
        <v>73</v>
      </c>
      <c r="AC23" s="17" t="s">
        <v>73</v>
      </c>
    </row>
    <row r="24" spans="1:31" s="5" customFormat="1" ht="210.75" customHeight="1" x14ac:dyDescent="0.25">
      <c r="A24" s="20">
        <v>37</v>
      </c>
      <c r="B24" s="20" t="s">
        <v>263</v>
      </c>
      <c r="C24" s="20">
        <v>2</v>
      </c>
      <c r="D24" s="20" t="s">
        <v>98</v>
      </c>
      <c r="E24" s="19" t="s">
        <v>99</v>
      </c>
      <c r="F24" s="20" t="s">
        <v>73</v>
      </c>
      <c r="G24" s="20" t="s">
        <v>73</v>
      </c>
      <c r="H24" s="20" t="s">
        <v>73</v>
      </c>
      <c r="I24" s="20" t="s">
        <v>74</v>
      </c>
      <c r="J24" s="18">
        <v>8750000000</v>
      </c>
      <c r="K24" s="18">
        <v>3500000000</v>
      </c>
      <c r="L24" s="18">
        <v>5250000000</v>
      </c>
      <c r="M24" s="20" t="s">
        <v>75</v>
      </c>
      <c r="N24" s="21">
        <v>42552</v>
      </c>
      <c r="O24" s="21">
        <v>42552</v>
      </c>
      <c r="P24" s="20" t="s">
        <v>89</v>
      </c>
      <c r="Q24" s="21">
        <v>43040</v>
      </c>
      <c r="R24" s="20" t="s">
        <v>113</v>
      </c>
      <c r="S24" s="20" t="s">
        <v>114</v>
      </c>
      <c r="T24" s="20" t="s">
        <v>107</v>
      </c>
      <c r="U24" s="35" t="s">
        <v>256</v>
      </c>
      <c r="V24" s="17" t="s">
        <v>115</v>
      </c>
      <c r="W24" s="17" t="s">
        <v>116</v>
      </c>
      <c r="X24" s="17" t="s">
        <v>73</v>
      </c>
      <c r="Y24" s="17" t="s">
        <v>73</v>
      </c>
      <c r="Z24" s="17" t="s">
        <v>73</v>
      </c>
      <c r="AA24" s="20" t="s">
        <v>117</v>
      </c>
      <c r="AB24" s="17" t="s">
        <v>73</v>
      </c>
      <c r="AC24" s="17" t="s">
        <v>73</v>
      </c>
    </row>
    <row r="25" spans="1:31" s="5" customFormat="1" ht="220.5" customHeight="1" x14ac:dyDescent="0.25">
      <c r="A25" s="20">
        <v>38</v>
      </c>
      <c r="B25" s="20" t="s">
        <v>162</v>
      </c>
      <c r="C25" s="20">
        <v>2</v>
      </c>
      <c r="D25" s="20" t="s">
        <v>93</v>
      </c>
      <c r="E25" s="19" t="s">
        <v>127</v>
      </c>
      <c r="F25" s="20" t="s">
        <v>73</v>
      </c>
      <c r="G25" s="20" t="s">
        <v>73</v>
      </c>
      <c r="H25" s="20" t="s">
        <v>73</v>
      </c>
      <c r="I25" s="20" t="s">
        <v>87</v>
      </c>
      <c r="J25" s="18">
        <f t="shared" ref="J25:J31" si="1">K25+L25</f>
        <v>141176470.58823529</v>
      </c>
      <c r="K25" s="18">
        <v>120000000</v>
      </c>
      <c r="L25" s="18">
        <f>K25/85*15</f>
        <v>21176470.588235296</v>
      </c>
      <c r="M25" s="20" t="s">
        <v>75</v>
      </c>
      <c r="N25" s="21">
        <v>42552</v>
      </c>
      <c r="O25" s="21">
        <v>42552</v>
      </c>
      <c r="P25" s="20" t="s">
        <v>89</v>
      </c>
      <c r="Q25" s="21">
        <v>42644</v>
      </c>
      <c r="R25" s="19" t="s">
        <v>143</v>
      </c>
      <c r="S25" s="19" t="s">
        <v>144</v>
      </c>
      <c r="T25" s="20" t="s">
        <v>223</v>
      </c>
      <c r="U25" s="20" t="s">
        <v>145</v>
      </c>
      <c r="V25" s="17" t="s">
        <v>76</v>
      </c>
      <c r="W25" s="17" t="s">
        <v>77</v>
      </c>
      <c r="X25" s="17" t="s">
        <v>73</v>
      </c>
      <c r="Y25" s="17" t="s">
        <v>73</v>
      </c>
      <c r="Z25" s="17" t="s">
        <v>73</v>
      </c>
      <c r="AA25" s="20" t="s">
        <v>103</v>
      </c>
      <c r="AB25" s="17" t="s">
        <v>73</v>
      </c>
      <c r="AC25" s="17" t="s">
        <v>73</v>
      </c>
    </row>
    <row r="26" spans="1:31" s="5" customFormat="1" ht="312" customHeight="1" x14ac:dyDescent="0.25">
      <c r="A26" s="20">
        <v>39</v>
      </c>
      <c r="B26" s="20" t="s">
        <v>163</v>
      </c>
      <c r="C26" s="20">
        <v>2</v>
      </c>
      <c r="D26" s="20" t="s">
        <v>93</v>
      </c>
      <c r="E26" s="19" t="s">
        <v>127</v>
      </c>
      <c r="F26" s="20" t="s">
        <v>73</v>
      </c>
      <c r="G26" s="20" t="s">
        <v>73</v>
      </c>
      <c r="H26" s="20" t="s">
        <v>73</v>
      </c>
      <c r="I26" s="20" t="s">
        <v>87</v>
      </c>
      <c r="J26" s="18">
        <f t="shared" si="1"/>
        <v>329411764.70588237</v>
      </c>
      <c r="K26" s="18">
        <v>280000000</v>
      </c>
      <c r="L26" s="18">
        <f>K26/85*15</f>
        <v>49411764.705882356</v>
      </c>
      <c r="M26" s="20" t="s">
        <v>75</v>
      </c>
      <c r="N26" s="21">
        <v>42552</v>
      </c>
      <c r="O26" s="21">
        <v>42552</v>
      </c>
      <c r="P26" s="20" t="s">
        <v>89</v>
      </c>
      <c r="Q26" s="21">
        <v>42644</v>
      </c>
      <c r="R26" s="19" t="s">
        <v>143</v>
      </c>
      <c r="S26" s="19" t="s">
        <v>144</v>
      </c>
      <c r="T26" s="20" t="s">
        <v>224</v>
      </c>
      <c r="U26" s="20" t="s">
        <v>145</v>
      </c>
      <c r="V26" s="17" t="s">
        <v>76</v>
      </c>
      <c r="W26" s="17" t="s">
        <v>77</v>
      </c>
      <c r="X26" s="17" t="s">
        <v>73</v>
      </c>
      <c r="Y26" s="17" t="s">
        <v>73</v>
      </c>
      <c r="Z26" s="17" t="s">
        <v>73</v>
      </c>
      <c r="AA26" s="20" t="s">
        <v>103</v>
      </c>
      <c r="AB26" s="17" t="s">
        <v>73</v>
      </c>
      <c r="AC26" s="17" t="s">
        <v>73</v>
      </c>
    </row>
    <row r="27" spans="1:31" s="5" customFormat="1" ht="280.5" customHeight="1" x14ac:dyDescent="0.25">
      <c r="A27" s="20">
        <v>40</v>
      </c>
      <c r="B27" s="36" t="s">
        <v>174</v>
      </c>
      <c r="C27" s="20">
        <v>1</v>
      </c>
      <c r="D27" s="20" t="s">
        <v>120</v>
      </c>
      <c r="E27" s="20" t="s">
        <v>261</v>
      </c>
      <c r="F27" s="20" t="s">
        <v>73</v>
      </c>
      <c r="G27" s="20" t="s">
        <v>73</v>
      </c>
      <c r="H27" s="20" t="s">
        <v>73</v>
      </c>
      <c r="I27" s="20" t="s">
        <v>74</v>
      </c>
      <c r="J27" s="18">
        <f t="shared" si="1"/>
        <v>987529411.7647059</v>
      </c>
      <c r="K27" s="18">
        <v>839400000</v>
      </c>
      <c r="L27" s="18">
        <f>K27*(15/85)</f>
        <v>148129411.7647059</v>
      </c>
      <c r="M27" s="20" t="s">
        <v>75</v>
      </c>
      <c r="N27" s="21">
        <v>42552</v>
      </c>
      <c r="O27" s="21">
        <v>42552</v>
      </c>
      <c r="P27" s="20" t="s">
        <v>73</v>
      </c>
      <c r="Q27" s="21">
        <v>44835</v>
      </c>
      <c r="R27" s="20" t="s">
        <v>121</v>
      </c>
      <c r="S27" s="20" t="s">
        <v>122</v>
      </c>
      <c r="T27" s="20" t="s">
        <v>123</v>
      </c>
      <c r="U27" s="20" t="s">
        <v>193</v>
      </c>
      <c r="V27" s="17" t="s">
        <v>76</v>
      </c>
      <c r="W27" s="17" t="s">
        <v>77</v>
      </c>
      <c r="X27" s="17" t="s">
        <v>73</v>
      </c>
      <c r="Y27" s="17" t="s">
        <v>73</v>
      </c>
      <c r="Z27" s="17" t="s">
        <v>73</v>
      </c>
      <c r="AA27" s="20" t="s">
        <v>95</v>
      </c>
      <c r="AB27" s="17" t="s">
        <v>73</v>
      </c>
      <c r="AC27" s="17" t="s">
        <v>73</v>
      </c>
    </row>
    <row r="28" spans="1:31" s="5" customFormat="1" ht="279" customHeight="1" x14ac:dyDescent="0.25">
      <c r="A28" s="20">
        <v>41</v>
      </c>
      <c r="B28" s="36" t="s">
        <v>190</v>
      </c>
      <c r="C28" s="20">
        <v>3</v>
      </c>
      <c r="D28" s="20" t="s">
        <v>85</v>
      </c>
      <c r="E28" s="20" t="s">
        <v>259</v>
      </c>
      <c r="F28" s="20" t="s">
        <v>73</v>
      </c>
      <c r="G28" s="20" t="s">
        <v>73</v>
      </c>
      <c r="H28" s="20" t="s">
        <v>73</v>
      </c>
      <c r="I28" s="20" t="s">
        <v>74</v>
      </c>
      <c r="J28" s="18">
        <f t="shared" si="1"/>
        <v>592764705.88235295</v>
      </c>
      <c r="K28" s="18">
        <v>503850000</v>
      </c>
      <c r="L28" s="18">
        <f>K28*(15/85)</f>
        <v>88914705.882352948</v>
      </c>
      <c r="M28" s="20" t="s">
        <v>75</v>
      </c>
      <c r="N28" s="21">
        <v>42552</v>
      </c>
      <c r="O28" s="21">
        <v>42585</v>
      </c>
      <c r="P28" s="20" t="s">
        <v>73</v>
      </c>
      <c r="Q28" s="21">
        <v>44835</v>
      </c>
      <c r="R28" s="20" t="s">
        <v>151</v>
      </c>
      <c r="S28" s="20" t="s">
        <v>165</v>
      </c>
      <c r="T28" s="20" t="s">
        <v>125</v>
      </c>
      <c r="U28" s="35" t="s">
        <v>241</v>
      </c>
      <c r="V28" s="17" t="s">
        <v>76</v>
      </c>
      <c r="W28" s="17" t="s">
        <v>77</v>
      </c>
      <c r="X28" s="17" t="s">
        <v>73</v>
      </c>
      <c r="Y28" s="17" t="s">
        <v>73</v>
      </c>
      <c r="Z28" s="17" t="s">
        <v>73</v>
      </c>
      <c r="AA28" s="20" t="s">
        <v>131</v>
      </c>
      <c r="AB28" s="17" t="s">
        <v>73</v>
      </c>
      <c r="AC28" s="17" t="s">
        <v>73</v>
      </c>
      <c r="AD28" s="1"/>
      <c r="AE28" s="1"/>
    </row>
    <row r="29" spans="1:31" s="5" customFormat="1" ht="261" customHeight="1" x14ac:dyDescent="0.25">
      <c r="A29" s="20">
        <v>42</v>
      </c>
      <c r="B29" s="36" t="s">
        <v>173</v>
      </c>
      <c r="C29" s="20">
        <v>1</v>
      </c>
      <c r="D29" s="20" t="s">
        <v>120</v>
      </c>
      <c r="E29" s="20" t="s">
        <v>261</v>
      </c>
      <c r="F29" s="20" t="s">
        <v>73</v>
      </c>
      <c r="G29" s="20" t="s">
        <v>73</v>
      </c>
      <c r="H29" s="20" t="s">
        <v>73</v>
      </c>
      <c r="I29" s="20" t="s">
        <v>74</v>
      </c>
      <c r="J29" s="18">
        <f t="shared" si="1"/>
        <v>4585882352.9411764</v>
      </c>
      <c r="K29" s="18">
        <v>3898000000</v>
      </c>
      <c r="L29" s="18">
        <f>K29*(15/85)</f>
        <v>687882352.94117653</v>
      </c>
      <c r="M29" s="20" t="s">
        <v>75</v>
      </c>
      <c r="N29" s="21">
        <v>42583</v>
      </c>
      <c r="O29" s="21">
        <v>42583</v>
      </c>
      <c r="P29" s="20" t="s">
        <v>73</v>
      </c>
      <c r="Q29" s="21">
        <v>44835</v>
      </c>
      <c r="R29" s="20" t="s">
        <v>121</v>
      </c>
      <c r="S29" s="20" t="s">
        <v>122</v>
      </c>
      <c r="T29" s="20" t="s">
        <v>126</v>
      </c>
      <c r="U29" s="20" t="s">
        <v>193</v>
      </c>
      <c r="V29" s="17" t="s">
        <v>76</v>
      </c>
      <c r="W29" s="17" t="s">
        <v>77</v>
      </c>
      <c r="X29" s="17" t="s">
        <v>73</v>
      </c>
      <c r="Y29" s="17" t="s">
        <v>73</v>
      </c>
      <c r="Z29" s="17" t="s">
        <v>73</v>
      </c>
      <c r="AA29" s="20" t="s">
        <v>95</v>
      </c>
      <c r="AB29" s="17" t="s">
        <v>73</v>
      </c>
      <c r="AC29" s="17" t="s">
        <v>73</v>
      </c>
    </row>
    <row r="30" spans="1:31" s="5" customFormat="1" ht="240" customHeight="1" x14ac:dyDescent="0.25">
      <c r="A30" s="20">
        <v>43</v>
      </c>
      <c r="B30" s="20" t="s">
        <v>213</v>
      </c>
      <c r="C30" s="20">
        <v>2</v>
      </c>
      <c r="D30" s="20" t="s">
        <v>93</v>
      </c>
      <c r="E30" s="19" t="s">
        <v>94</v>
      </c>
      <c r="F30" s="20" t="s">
        <v>73</v>
      </c>
      <c r="G30" s="20" t="s">
        <v>73</v>
      </c>
      <c r="H30" s="20" t="s">
        <v>73</v>
      </c>
      <c r="I30" s="20" t="s">
        <v>87</v>
      </c>
      <c r="J30" s="18">
        <f t="shared" si="1"/>
        <v>60000000</v>
      </c>
      <c r="K30" s="18">
        <v>51000000</v>
      </c>
      <c r="L30" s="18">
        <f>K30/85*15</f>
        <v>9000000</v>
      </c>
      <c r="M30" s="20" t="s">
        <v>75</v>
      </c>
      <c r="N30" s="21">
        <v>42583</v>
      </c>
      <c r="O30" s="21">
        <v>42613</v>
      </c>
      <c r="P30" s="20" t="s">
        <v>73</v>
      </c>
      <c r="Q30" s="21">
        <v>42736</v>
      </c>
      <c r="R30" s="20" t="s">
        <v>101</v>
      </c>
      <c r="S30" s="20" t="s">
        <v>226</v>
      </c>
      <c r="T30" s="20" t="s">
        <v>223</v>
      </c>
      <c r="U30" s="20" t="s">
        <v>192</v>
      </c>
      <c r="V30" s="17" t="s">
        <v>76</v>
      </c>
      <c r="W30" s="17" t="s">
        <v>77</v>
      </c>
      <c r="X30" s="17" t="s">
        <v>73</v>
      </c>
      <c r="Y30" s="17" t="s">
        <v>73</v>
      </c>
      <c r="Z30" s="17" t="s">
        <v>73</v>
      </c>
      <c r="AA30" s="20" t="s">
        <v>103</v>
      </c>
      <c r="AB30" s="17" t="s">
        <v>73</v>
      </c>
      <c r="AC30" s="17" t="s">
        <v>73</v>
      </c>
    </row>
    <row r="31" spans="1:31" s="5" customFormat="1" ht="227.25" customHeight="1" x14ac:dyDescent="0.25">
      <c r="A31" s="20">
        <v>44</v>
      </c>
      <c r="B31" s="20" t="s">
        <v>214</v>
      </c>
      <c r="C31" s="20">
        <v>2</v>
      </c>
      <c r="D31" s="20" t="s">
        <v>93</v>
      </c>
      <c r="E31" s="19" t="s">
        <v>94</v>
      </c>
      <c r="F31" s="20" t="s">
        <v>73</v>
      </c>
      <c r="G31" s="20" t="s">
        <v>73</v>
      </c>
      <c r="H31" s="20" t="s">
        <v>73</v>
      </c>
      <c r="I31" s="20" t="s">
        <v>87</v>
      </c>
      <c r="J31" s="18">
        <f t="shared" si="1"/>
        <v>210588235.29411763</v>
      </c>
      <c r="K31" s="18">
        <v>179000000</v>
      </c>
      <c r="L31" s="18">
        <f>K31/85*15</f>
        <v>31588235.294117644</v>
      </c>
      <c r="M31" s="20" t="s">
        <v>75</v>
      </c>
      <c r="N31" s="21">
        <v>42583</v>
      </c>
      <c r="O31" s="21">
        <v>42613</v>
      </c>
      <c r="P31" s="20" t="s">
        <v>73</v>
      </c>
      <c r="Q31" s="21">
        <v>42736</v>
      </c>
      <c r="R31" s="20" t="s">
        <v>104</v>
      </c>
      <c r="S31" s="20" t="s">
        <v>226</v>
      </c>
      <c r="T31" s="20" t="s">
        <v>224</v>
      </c>
      <c r="U31" s="20" t="s">
        <v>192</v>
      </c>
      <c r="V31" s="17" t="s">
        <v>76</v>
      </c>
      <c r="W31" s="17" t="s">
        <v>77</v>
      </c>
      <c r="X31" s="17" t="s">
        <v>73</v>
      </c>
      <c r="Y31" s="17" t="s">
        <v>73</v>
      </c>
      <c r="Z31" s="17" t="s">
        <v>73</v>
      </c>
      <c r="AA31" s="20" t="s">
        <v>103</v>
      </c>
      <c r="AB31" s="17" t="s">
        <v>73</v>
      </c>
      <c r="AC31" s="17" t="s">
        <v>73</v>
      </c>
    </row>
    <row r="32" spans="1:31" s="5" customFormat="1" ht="222.75" customHeight="1" x14ac:dyDescent="0.25">
      <c r="A32" s="20">
        <v>45</v>
      </c>
      <c r="B32" s="36" t="s">
        <v>218</v>
      </c>
      <c r="C32" s="20">
        <v>4</v>
      </c>
      <c r="D32" s="20" t="s">
        <v>105</v>
      </c>
      <c r="E32" s="42" t="s">
        <v>257</v>
      </c>
      <c r="F32" s="20" t="s">
        <v>73</v>
      </c>
      <c r="G32" s="20" t="s">
        <v>73</v>
      </c>
      <c r="H32" s="20" t="s">
        <v>73</v>
      </c>
      <c r="I32" s="20" t="s">
        <v>74</v>
      </c>
      <c r="J32" s="18">
        <v>100000000</v>
      </c>
      <c r="K32" s="18">
        <f>J32*95/100</f>
        <v>95000000</v>
      </c>
      <c r="L32" s="18">
        <f>K32/95*5</f>
        <v>5000000</v>
      </c>
      <c r="M32" s="20" t="s">
        <v>75</v>
      </c>
      <c r="N32" s="21">
        <v>42583</v>
      </c>
      <c r="O32" s="21">
        <v>42583</v>
      </c>
      <c r="P32" s="20" t="s">
        <v>73</v>
      </c>
      <c r="Q32" s="21">
        <v>44835</v>
      </c>
      <c r="R32" s="20" t="s">
        <v>237</v>
      </c>
      <c r="S32" s="20" t="s">
        <v>238</v>
      </c>
      <c r="T32" s="20" t="s">
        <v>239</v>
      </c>
      <c r="U32" s="35" t="s">
        <v>243</v>
      </c>
      <c r="V32" s="17" t="s">
        <v>76</v>
      </c>
      <c r="W32" s="17" t="s">
        <v>77</v>
      </c>
      <c r="X32" s="17" t="s">
        <v>73</v>
      </c>
      <c r="Y32" s="17" t="s">
        <v>73</v>
      </c>
      <c r="Z32" s="17" t="s">
        <v>73</v>
      </c>
      <c r="AA32" s="20" t="s">
        <v>149</v>
      </c>
      <c r="AB32" s="17" t="s">
        <v>73</v>
      </c>
      <c r="AC32" s="17" t="s">
        <v>73</v>
      </c>
    </row>
    <row r="33" spans="1:31" s="5" customFormat="1" ht="255" customHeight="1" x14ac:dyDescent="0.25">
      <c r="A33" s="20">
        <v>46</v>
      </c>
      <c r="B33" s="20" t="s">
        <v>182</v>
      </c>
      <c r="C33" s="20">
        <v>2</v>
      </c>
      <c r="D33" s="20" t="s">
        <v>91</v>
      </c>
      <c r="E33" s="19" t="s">
        <v>92</v>
      </c>
      <c r="F33" s="20" t="s">
        <v>73</v>
      </c>
      <c r="G33" s="20" t="s">
        <v>73</v>
      </c>
      <c r="H33" s="20" t="s">
        <v>73</v>
      </c>
      <c r="I33" s="20" t="s">
        <v>87</v>
      </c>
      <c r="J33" s="18">
        <f t="shared" ref="J33:J39" si="2">K33+L33</f>
        <v>647647058.82352948</v>
      </c>
      <c r="K33" s="18">
        <v>550500000</v>
      </c>
      <c r="L33" s="18">
        <f>K33/85*15</f>
        <v>97147058.823529422</v>
      </c>
      <c r="M33" s="20" t="s">
        <v>75</v>
      </c>
      <c r="N33" s="21">
        <v>42583</v>
      </c>
      <c r="O33" s="21">
        <v>42614</v>
      </c>
      <c r="P33" s="20" t="s">
        <v>73</v>
      </c>
      <c r="Q33" s="21">
        <v>42767</v>
      </c>
      <c r="R33" s="20" t="s">
        <v>233</v>
      </c>
      <c r="S33" s="20" t="s">
        <v>250</v>
      </c>
      <c r="T33" s="20" t="s">
        <v>223</v>
      </c>
      <c r="U33" s="7" t="s">
        <v>251</v>
      </c>
      <c r="V33" s="17" t="s">
        <v>76</v>
      </c>
      <c r="W33" s="17" t="s">
        <v>77</v>
      </c>
      <c r="X33" s="17" t="s">
        <v>73</v>
      </c>
      <c r="Y33" s="17" t="s">
        <v>73</v>
      </c>
      <c r="Z33" s="17" t="s">
        <v>73</v>
      </c>
      <c r="AA33" s="20" t="s">
        <v>136</v>
      </c>
      <c r="AB33" s="17" t="s">
        <v>73</v>
      </c>
      <c r="AC33" s="17" t="s">
        <v>73</v>
      </c>
    </row>
    <row r="34" spans="1:31" s="5" customFormat="1" ht="246" customHeight="1" x14ac:dyDescent="0.25">
      <c r="A34" s="20">
        <v>47</v>
      </c>
      <c r="B34" s="20" t="s">
        <v>183</v>
      </c>
      <c r="C34" s="20">
        <v>2</v>
      </c>
      <c r="D34" s="20" t="s">
        <v>91</v>
      </c>
      <c r="E34" s="19" t="s">
        <v>92</v>
      </c>
      <c r="F34" s="20" t="s">
        <v>73</v>
      </c>
      <c r="G34" s="20" t="s">
        <v>73</v>
      </c>
      <c r="H34" s="20" t="s">
        <v>73</v>
      </c>
      <c r="I34" s="20" t="s">
        <v>87</v>
      </c>
      <c r="J34" s="18">
        <f t="shared" si="2"/>
        <v>1511176470.5882354</v>
      </c>
      <c r="K34" s="18">
        <v>1284500000</v>
      </c>
      <c r="L34" s="18">
        <f>K34/85*15</f>
        <v>226676470.58823532</v>
      </c>
      <c r="M34" s="20" t="s">
        <v>75</v>
      </c>
      <c r="N34" s="21">
        <v>42583</v>
      </c>
      <c r="O34" s="21">
        <v>42614</v>
      </c>
      <c r="P34" s="20" t="s">
        <v>73</v>
      </c>
      <c r="Q34" s="21">
        <v>42767</v>
      </c>
      <c r="R34" s="20" t="s">
        <v>236</v>
      </c>
      <c r="S34" s="20" t="s">
        <v>250</v>
      </c>
      <c r="T34" s="20" t="s">
        <v>224</v>
      </c>
      <c r="U34" s="7" t="s">
        <v>251</v>
      </c>
      <c r="V34" s="17" t="s">
        <v>76</v>
      </c>
      <c r="W34" s="17" t="s">
        <v>77</v>
      </c>
      <c r="X34" s="17" t="s">
        <v>73</v>
      </c>
      <c r="Y34" s="17" t="s">
        <v>73</v>
      </c>
      <c r="Z34" s="17" t="s">
        <v>73</v>
      </c>
      <c r="AA34" s="20" t="s">
        <v>136</v>
      </c>
      <c r="AB34" s="17" t="s">
        <v>73</v>
      </c>
      <c r="AC34" s="17" t="s">
        <v>73</v>
      </c>
    </row>
    <row r="35" spans="1:31" s="5" customFormat="1" ht="249.75" customHeight="1" x14ac:dyDescent="0.25">
      <c r="A35" s="20">
        <v>48</v>
      </c>
      <c r="B35" s="36" t="s">
        <v>189</v>
      </c>
      <c r="C35" s="20">
        <v>3</v>
      </c>
      <c r="D35" s="20" t="s">
        <v>85</v>
      </c>
      <c r="E35" s="20" t="s">
        <v>259</v>
      </c>
      <c r="F35" s="20" t="s">
        <v>73</v>
      </c>
      <c r="G35" s="20" t="s">
        <v>73</v>
      </c>
      <c r="H35" s="20" t="s">
        <v>73</v>
      </c>
      <c r="I35" s="20" t="s">
        <v>74</v>
      </c>
      <c r="J35" s="18">
        <f t="shared" si="2"/>
        <v>1348276470.5882354</v>
      </c>
      <c r="K35" s="18">
        <v>1146035000</v>
      </c>
      <c r="L35" s="18">
        <f>K35*(15/85)</f>
        <v>202241470.58823532</v>
      </c>
      <c r="M35" s="20" t="s">
        <v>75</v>
      </c>
      <c r="N35" s="21">
        <v>42583</v>
      </c>
      <c r="O35" s="21">
        <v>42615</v>
      </c>
      <c r="P35" s="20" t="s">
        <v>73</v>
      </c>
      <c r="Q35" s="21">
        <v>44835</v>
      </c>
      <c r="R35" s="20" t="s">
        <v>151</v>
      </c>
      <c r="S35" s="20" t="s">
        <v>165</v>
      </c>
      <c r="T35" s="20" t="s">
        <v>124</v>
      </c>
      <c r="U35" s="35" t="s">
        <v>240</v>
      </c>
      <c r="V35" s="17" t="s">
        <v>76</v>
      </c>
      <c r="W35" s="17" t="s">
        <v>77</v>
      </c>
      <c r="X35" s="17" t="s">
        <v>73</v>
      </c>
      <c r="Y35" s="17" t="s">
        <v>73</v>
      </c>
      <c r="Z35" s="17" t="s">
        <v>73</v>
      </c>
      <c r="AA35" s="20" t="s">
        <v>131</v>
      </c>
      <c r="AB35" s="17" t="s">
        <v>73</v>
      </c>
      <c r="AC35" s="17" t="s">
        <v>73</v>
      </c>
    </row>
    <row r="36" spans="1:31" s="5" customFormat="1" ht="255.75" customHeight="1" x14ac:dyDescent="0.25">
      <c r="A36" s="36">
        <v>49</v>
      </c>
      <c r="B36" s="36" t="s">
        <v>166</v>
      </c>
      <c r="C36" s="36">
        <v>2</v>
      </c>
      <c r="D36" s="36" t="s">
        <v>93</v>
      </c>
      <c r="E36" s="37" t="s">
        <v>127</v>
      </c>
      <c r="F36" s="36" t="s">
        <v>73</v>
      </c>
      <c r="G36" s="36" t="s">
        <v>73</v>
      </c>
      <c r="H36" s="36" t="s">
        <v>73</v>
      </c>
      <c r="I36" s="36" t="s">
        <v>87</v>
      </c>
      <c r="J36" s="38">
        <f t="shared" si="2"/>
        <v>1529411764.7058823</v>
      </c>
      <c r="K36" s="38">
        <v>1300000000</v>
      </c>
      <c r="L36" s="38">
        <f>K36/85*15</f>
        <v>229411764.70588237</v>
      </c>
      <c r="M36" s="36" t="s">
        <v>75</v>
      </c>
      <c r="N36" s="41">
        <v>42583</v>
      </c>
      <c r="O36" s="41">
        <v>42614</v>
      </c>
      <c r="P36" s="36" t="s">
        <v>73</v>
      </c>
      <c r="Q36" s="41">
        <v>42856</v>
      </c>
      <c r="R36" s="36" t="s">
        <v>167</v>
      </c>
      <c r="S36" s="36" t="s">
        <v>144</v>
      </c>
      <c r="T36" s="36" t="s">
        <v>134</v>
      </c>
      <c r="U36" s="36" t="s">
        <v>205</v>
      </c>
      <c r="V36" s="39" t="s">
        <v>76</v>
      </c>
      <c r="W36" s="39" t="s">
        <v>77</v>
      </c>
      <c r="X36" s="39" t="s">
        <v>73</v>
      </c>
      <c r="Y36" s="39" t="s">
        <v>73</v>
      </c>
      <c r="Z36" s="39" t="s">
        <v>73</v>
      </c>
      <c r="AA36" s="37" t="s">
        <v>103</v>
      </c>
      <c r="AB36" s="39" t="s">
        <v>73</v>
      </c>
      <c r="AC36" s="39" t="s">
        <v>73</v>
      </c>
    </row>
    <row r="37" spans="1:31" s="5" customFormat="1" ht="260.25" customHeight="1" x14ac:dyDescent="0.25">
      <c r="A37" s="20">
        <v>50</v>
      </c>
      <c r="B37" s="36" t="s">
        <v>266</v>
      </c>
      <c r="C37" s="20">
        <v>1</v>
      </c>
      <c r="D37" s="20" t="s">
        <v>88</v>
      </c>
      <c r="E37" s="20" t="s">
        <v>260</v>
      </c>
      <c r="F37" s="20" t="s">
        <v>73</v>
      </c>
      <c r="G37" s="20" t="s">
        <v>89</v>
      </c>
      <c r="H37" s="20" t="s">
        <v>73</v>
      </c>
      <c r="I37" s="20" t="s">
        <v>74</v>
      </c>
      <c r="J37" s="18">
        <f t="shared" si="2"/>
        <v>6955577705.8823528</v>
      </c>
      <c r="K37" s="18">
        <v>5912241050</v>
      </c>
      <c r="L37" s="18">
        <f>K37*(15/85)</f>
        <v>1043336655.8823531</v>
      </c>
      <c r="M37" s="20" t="s">
        <v>75</v>
      </c>
      <c r="N37" s="21">
        <v>42614</v>
      </c>
      <c r="O37" s="21">
        <v>42614</v>
      </c>
      <c r="P37" s="20" t="s">
        <v>73</v>
      </c>
      <c r="Q37" s="21">
        <v>43070</v>
      </c>
      <c r="R37" s="20" t="s">
        <v>169</v>
      </c>
      <c r="S37" s="20" t="s">
        <v>119</v>
      </c>
      <c r="T37" s="20" t="s">
        <v>124</v>
      </c>
      <c r="U37" s="20" t="s">
        <v>168</v>
      </c>
      <c r="V37" s="17" t="s">
        <v>76</v>
      </c>
      <c r="W37" s="17" t="s">
        <v>77</v>
      </c>
      <c r="X37" s="17" t="s">
        <v>73</v>
      </c>
      <c r="Y37" s="17" t="s">
        <v>73</v>
      </c>
      <c r="Z37" s="17" t="s">
        <v>73</v>
      </c>
      <c r="AA37" s="20" t="s">
        <v>172</v>
      </c>
      <c r="AB37" s="17" t="s">
        <v>73</v>
      </c>
      <c r="AC37" s="17" t="s">
        <v>73</v>
      </c>
    </row>
    <row r="38" spans="1:31" s="5" customFormat="1" ht="206.25" customHeight="1" x14ac:dyDescent="0.25">
      <c r="A38" s="20">
        <v>51</v>
      </c>
      <c r="B38" s="36" t="s">
        <v>267</v>
      </c>
      <c r="C38" s="20">
        <v>1</v>
      </c>
      <c r="D38" s="20" t="s">
        <v>88</v>
      </c>
      <c r="E38" s="20" t="s">
        <v>260</v>
      </c>
      <c r="F38" s="20" t="s">
        <v>73</v>
      </c>
      <c r="G38" s="20" t="s">
        <v>89</v>
      </c>
      <c r="H38" s="20" t="s">
        <v>73</v>
      </c>
      <c r="I38" s="20" t="s">
        <v>74</v>
      </c>
      <c r="J38" s="18">
        <f t="shared" si="2"/>
        <v>2980000000</v>
      </c>
      <c r="K38" s="18">
        <v>2533000000</v>
      </c>
      <c r="L38" s="18">
        <f>K38*(15/85)</f>
        <v>447000000</v>
      </c>
      <c r="M38" s="20" t="s">
        <v>75</v>
      </c>
      <c r="N38" s="21">
        <v>42614</v>
      </c>
      <c r="O38" s="21">
        <v>42614</v>
      </c>
      <c r="P38" s="20" t="s">
        <v>73</v>
      </c>
      <c r="Q38" s="21">
        <v>43070</v>
      </c>
      <c r="R38" s="20" t="s">
        <v>169</v>
      </c>
      <c r="S38" s="20" t="s">
        <v>119</v>
      </c>
      <c r="T38" s="20" t="s">
        <v>125</v>
      </c>
      <c r="U38" s="20" t="s">
        <v>168</v>
      </c>
      <c r="V38" s="17" t="s">
        <v>76</v>
      </c>
      <c r="W38" s="17" t="s">
        <v>77</v>
      </c>
      <c r="X38" s="17" t="s">
        <v>73</v>
      </c>
      <c r="Y38" s="17" t="s">
        <v>73</v>
      </c>
      <c r="Z38" s="17" t="s">
        <v>73</v>
      </c>
      <c r="AA38" s="20" t="s">
        <v>172</v>
      </c>
      <c r="AB38" s="17" t="s">
        <v>73</v>
      </c>
      <c r="AC38" s="17" t="s">
        <v>73</v>
      </c>
    </row>
    <row r="39" spans="1:31" s="5" customFormat="1" ht="323.25" customHeight="1" x14ac:dyDescent="0.25">
      <c r="A39" s="20">
        <v>52</v>
      </c>
      <c r="B39" s="20" t="s">
        <v>160</v>
      </c>
      <c r="C39" s="20">
        <v>3</v>
      </c>
      <c r="D39" s="20" t="s">
        <v>85</v>
      </c>
      <c r="E39" s="20" t="s">
        <v>259</v>
      </c>
      <c r="F39" s="20" t="s">
        <v>73</v>
      </c>
      <c r="G39" s="20" t="s">
        <v>73</v>
      </c>
      <c r="H39" s="20" t="s">
        <v>73</v>
      </c>
      <c r="I39" s="20" t="s">
        <v>87</v>
      </c>
      <c r="J39" s="18">
        <f t="shared" si="2"/>
        <v>1825706004.7058823</v>
      </c>
      <c r="K39" s="18">
        <v>1551850104</v>
      </c>
      <c r="L39" s="18">
        <f>K39/85*15</f>
        <v>273855900.70588237</v>
      </c>
      <c r="M39" s="20" t="s">
        <v>75</v>
      </c>
      <c r="N39" s="21">
        <v>42614</v>
      </c>
      <c r="O39" s="21">
        <v>42644</v>
      </c>
      <c r="P39" s="20" t="s">
        <v>73</v>
      </c>
      <c r="Q39" s="21">
        <v>42795</v>
      </c>
      <c r="R39" s="19" t="s">
        <v>132</v>
      </c>
      <c r="S39" s="20" t="s">
        <v>133</v>
      </c>
      <c r="T39" s="20" t="s">
        <v>134</v>
      </c>
      <c r="U39" s="35" t="s">
        <v>135</v>
      </c>
      <c r="V39" s="17" t="s">
        <v>76</v>
      </c>
      <c r="W39" s="17" t="s">
        <v>77</v>
      </c>
      <c r="X39" s="17" t="s">
        <v>73</v>
      </c>
      <c r="Y39" s="17" t="s">
        <v>73</v>
      </c>
      <c r="Z39" s="17" t="s">
        <v>73</v>
      </c>
      <c r="AA39" s="20" t="s">
        <v>131</v>
      </c>
      <c r="AB39" s="17" t="s">
        <v>73</v>
      </c>
      <c r="AC39" s="17" t="s">
        <v>73</v>
      </c>
    </row>
    <row r="40" spans="1:31" s="5" customFormat="1" ht="340.5" customHeight="1" x14ac:dyDescent="0.25">
      <c r="A40" s="20">
        <v>53</v>
      </c>
      <c r="B40" s="36" t="s">
        <v>265</v>
      </c>
      <c r="C40" s="20">
        <v>4</v>
      </c>
      <c r="D40" s="20" t="s">
        <v>105</v>
      </c>
      <c r="E40" s="42" t="s">
        <v>257</v>
      </c>
      <c r="F40" s="20" t="s">
        <v>73</v>
      </c>
      <c r="G40" s="20" t="s">
        <v>73</v>
      </c>
      <c r="H40" s="20" t="s">
        <v>73</v>
      </c>
      <c r="I40" s="20" t="s">
        <v>74</v>
      </c>
      <c r="J40" s="18">
        <v>1700000000</v>
      </c>
      <c r="K40" s="18">
        <f>J40*95/100</f>
        <v>1615000000</v>
      </c>
      <c r="L40" s="18">
        <f>K40/95*5</f>
        <v>85000000</v>
      </c>
      <c r="M40" s="20" t="s">
        <v>75</v>
      </c>
      <c r="N40" s="21">
        <v>42620</v>
      </c>
      <c r="O40" s="21">
        <v>42614</v>
      </c>
      <c r="P40" s="20" t="s">
        <v>73</v>
      </c>
      <c r="Q40" s="21">
        <v>44835</v>
      </c>
      <c r="R40" s="20" t="s">
        <v>242</v>
      </c>
      <c r="S40" s="20" t="s">
        <v>238</v>
      </c>
      <c r="T40" s="20" t="s">
        <v>239</v>
      </c>
      <c r="U40" s="35" t="s">
        <v>243</v>
      </c>
      <c r="V40" s="17" t="s">
        <v>76</v>
      </c>
      <c r="W40" s="17" t="s">
        <v>77</v>
      </c>
      <c r="X40" s="17" t="s">
        <v>73</v>
      </c>
      <c r="Y40" s="17" t="s">
        <v>73</v>
      </c>
      <c r="Z40" s="17" t="s">
        <v>73</v>
      </c>
      <c r="AA40" s="20" t="s">
        <v>159</v>
      </c>
      <c r="AB40" s="17" t="s">
        <v>73</v>
      </c>
      <c r="AC40" s="17" t="s">
        <v>73</v>
      </c>
    </row>
    <row r="41" spans="1:31" s="5" customFormat="1" ht="345" customHeight="1" x14ac:dyDescent="0.25">
      <c r="A41" s="20">
        <v>54</v>
      </c>
      <c r="B41" s="20" t="s">
        <v>90</v>
      </c>
      <c r="C41" s="20">
        <v>2</v>
      </c>
      <c r="D41" s="20" t="s">
        <v>93</v>
      </c>
      <c r="E41" s="19" t="s">
        <v>258</v>
      </c>
      <c r="F41" s="20" t="s">
        <v>73</v>
      </c>
      <c r="G41" s="20" t="s">
        <v>73</v>
      </c>
      <c r="H41" s="20" t="s">
        <v>73</v>
      </c>
      <c r="I41" s="20" t="s">
        <v>74</v>
      </c>
      <c r="J41" s="18">
        <f>K41+L41</f>
        <v>2000000000</v>
      </c>
      <c r="K41" s="18">
        <v>1700000000</v>
      </c>
      <c r="L41" s="18">
        <f>K41*(15/85)</f>
        <v>300000000</v>
      </c>
      <c r="M41" s="20" t="s">
        <v>75</v>
      </c>
      <c r="N41" s="21">
        <v>42628</v>
      </c>
      <c r="O41" s="21">
        <v>42674</v>
      </c>
      <c r="P41" s="20" t="s">
        <v>89</v>
      </c>
      <c r="Q41" s="21">
        <v>42916</v>
      </c>
      <c r="R41" s="20" t="s">
        <v>90</v>
      </c>
      <c r="S41" s="20" t="s">
        <v>109</v>
      </c>
      <c r="T41" s="20" t="s">
        <v>107</v>
      </c>
      <c r="U41" s="20" t="s">
        <v>270</v>
      </c>
      <c r="V41" s="17" t="s">
        <v>76</v>
      </c>
      <c r="W41" s="17" t="s">
        <v>77</v>
      </c>
      <c r="X41" s="17" t="s">
        <v>73</v>
      </c>
      <c r="Y41" s="17" t="s">
        <v>73</v>
      </c>
      <c r="Z41" s="17" t="s">
        <v>73</v>
      </c>
      <c r="AA41" s="20" t="s">
        <v>80</v>
      </c>
      <c r="AB41" s="17" t="s">
        <v>73</v>
      </c>
      <c r="AC41" s="17" t="s">
        <v>73</v>
      </c>
      <c r="AD41" s="1"/>
      <c r="AE41" s="1"/>
    </row>
    <row r="42" spans="1:31" s="5" customFormat="1" ht="197.25" customHeight="1" x14ac:dyDescent="0.25">
      <c r="A42" s="39">
        <v>55</v>
      </c>
      <c r="B42" s="36" t="s">
        <v>247</v>
      </c>
      <c r="C42" s="20">
        <v>4</v>
      </c>
      <c r="D42" s="20" t="s">
        <v>105</v>
      </c>
      <c r="E42" s="42" t="s">
        <v>257</v>
      </c>
      <c r="F42" s="20" t="s">
        <v>73</v>
      </c>
      <c r="G42" s="20" t="s">
        <v>73</v>
      </c>
      <c r="H42" s="20" t="s">
        <v>73</v>
      </c>
      <c r="I42" s="20" t="s">
        <v>74</v>
      </c>
      <c r="J42" s="18">
        <v>450000000</v>
      </c>
      <c r="K42" s="18">
        <f>J42*95/100</f>
        <v>427500000</v>
      </c>
      <c r="L42" s="18">
        <f>K42/95*5</f>
        <v>22500000</v>
      </c>
      <c r="M42" s="20" t="s">
        <v>75</v>
      </c>
      <c r="N42" s="21">
        <v>42648</v>
      </c>
      <c r="O42" s="21">
        <v>42662</v>
      </c>
      <c r="P42" s="20" t="s">
        <v>73</v>
      </c>
      <c r="Q42" s="21">
        <v>44835</v>
      </c>
      <c r="R42" s="20" t="s">
        <v>246</v>
      </c>
      <c r="S42" s="20" t="s">
        <v>238</v>
      </c>
      <c r="T42" s="20" t="s">
        <v>248</v>
      </c>
      <c r="U42" s="35" t="s">
        <v>243</v>
      </c>
      <c r="V42" s="17" t="s">
        <v>76</v>
      </c>
      <c r="W42" s="17" t="s">
        <v>77</v>
      </c>
      <c r="X42" s="17" t="s">
        <v>73</v>
      </c>
      <c r="Y42" s="17" t="s">
        <v>73</v>
      </c>
      <c r="Z42" s="17" t="s">
        <v>73</v>
      </c>
      <c r="AA42" s="20" t="s">
        <v>159</v>
      </c>
      <c r="AB42" s="17" t="s">
        <v>73</v>
      </c>
      <c r="AC42" s="17" t="s">
        <v>73</v>
      </c>
      <c r="AD42" s="1"/>
      <c r="AE42" s="1"/>
    </row>
    <row r="43" spans="1:31" s="5" customFormat="1" ht="195.75" customHeight="1" x14ac:dyDescent="0.25">
      <c r="A43" s="20">
        <v>56</v>
      </c>
      <c r="B43" s="20" t="s">
        <v>197</v>
      </c>
      <c r="C43" s="20">
        <v>2</v>
      </c>
      <c r="D43" s="20" t="s">
        <v>91</v>
      </c>
      <c r="E43" s="19" t="s">
        <v>92</v>
      </c>
      <c r="F43" s="20" t="s">
        <v>73</v>
      </c>
      <c r="G43" s="20" t="s">
        <v>73</v>
      </c>
      <c r="H43" s="20" t="s">
        <v>73</v>
      </c>
      <c r="I43" s="20" t="s">
        <v>87</v>
      </c>
      <c r="J43" s="18">
        <f t="shared" ref="J43:J48" si="3">K43+L43</f>
        <v>177882352.94117647</v>
      </c>
      <c r="K43" s="18">
        <v>151200000</v>
      </c>
      <c r="L43" s="18">
        <f>K43/85*15</f>
        <v>26682352.941176474</v>
      </c>
      <c r="M43" s="20" t="s">
        <v>75</v>
      </c>
      <c r="N43" s="21">
        <v>42649</v>
      </c>
      <c r="O43" s="21">
        <v>42692</v>
      </c>
      <c r="P43" s="20" t="s">
        <v>73</v>
      </c>
      <c r="Q43" s="21">
        <v>42839</v>
      </c>
      <c r="R43" s="20" t="s">
        <v>225</v>
      </c>
      <c r="S43" s="20" t="s">
        <v>244</v>
      </c>
      <c r="T43" s="20" t="s">
        <v>223</v>
      </c>
      <c r="U43" s="7" t="s">
        <v>235</v>
      </c>
      <c r="V43" s="17" t="s">
        <v>76</v>
      </c>
      <c r="W43" s="17" t="s">
        <v>77</v>
      </c>
      <c r="X43" s="17" t="s">
        <v>73</v>
      </c>
      <c r="Y43" s="17" t="s">
        <v>73</v>
      </c>
      <c r="Z43" s="17" t="s">
        <v>73</v>
      </c>
      <c r="AA43" s="20" t="s">
        <v>150</v>
      </c>
      <c r="AB43" s="17" t="s">
        <v>73</v>
      </c>
      <c r="AC43" s="17" t="s">
        <v>73</v>
      </c>
    </row>
    <row r="44" spans="1:31" s="5" customFormat="1" ht="290.25" customHeight="1" x14ac:dyDescent="0.25">
      <c r="A44" s="20">
        <v>57</v>
      </c>
      <c r="B44" s="20" t="s">
        <v>196</v>
      </c>
      <c r="C44" s="20">
        <v>2</v>
      </c>
      <c r="D44" s="20" t="s">
        <v>91</v>
      </c>
      <c r="E44" s="19" t="s">
        <v>92</v>
      </c>
      <c r="F44" s="20" t="s">
        <v>73</v>
      </c>
      <c r="G44" s="20" t="s">
        <v>73</v>
      </c>
      <c r="H44" s="20" t="s">
        <v>73</v>
      </c>
      <c r="I44" s="20" t="s">
        <v>87</v>
      </c>
      <c r="J44" s="18">
        <f t="shared" si="3"/>
        <v>415058823.52941179</v>
      </c>
      <c r="K44" s="18">
        <v>352800000</v>
      </c>
      <c r="L44" s="18">
        <f>K44/85*15</f>
        <v>62258823.529411763</v>
      </c>
      <c r="M44" s="20" t="s">
        <v>75</v>
      </c>
      <c r="N44" s="21">
        <v>42644</v>
      </c>
      <c r="O44" s="21">
        <v>42675</v>
      </c>
      <c r="P44" s="20" t="s">
        <v>73</v>
      </c>
      <c r="Q44" s="21">
        <v>42826</v>
      </c>
      <c r="R44" s="20" t="s">
        <v>225</v>
      </c>
      <c r="S44" s="20" t="s">
        <v>244</v>
      </c>
      <c r="T44" s="20" t="s">
        <v>224</v>
      </c>
      <c r="U44" s="7" t="s">
        <v>235</v>
      </c>
      <c r="V44" s="17" t="s">
        <v>76</v>
      </c>
      <c r="W44" s="17" t="s">
        <v>77</v>
      </c>
      <c r="X44" s="17" t="s">
        <v>73</v>
      </c>
      <c r="Y44" s="17" t="s">
        <v>73</v>
      </c>
      <c r="Z44" s="17" t="s">
        <v>73</v>
      </c>
      <c r="AA44" s="20" t="s">
        <v>136</v>
      </c>
      <c r="AB44" s="17" t="s">
        <v>73</v>
      </c>
      <c r="AC44" s="17" t="s">
        <v>73</v>
      </c>
    </row>
    <row r="45" spans="1:31" s="5" customFormat="1" ht="303" customHeight="1" x14ac:dyDescent="0.25">
      <c r="A45" s="20">
        <v>58</v>
      </c>
      <c r="B45" s="36" t="s">
        <v>186</v>
      </c>
      <c r="C45" s="20">
        <v>2</v>
      </c>
      <c r="D45" s="20" t="s">
        <v>91</v>
      </c>
      <c r="E45" s="19" t="s">
        <v>92</v>
      </c>
      <c r="F45" s="20" t="s">
        <v>73</v>
      </c>
      <c r="G45" s="20" t="s">
        <v>73</v>
      </c>
      <c r="H45" s="20" t="s">
        <v>73</v>
      </c>
      <c r="I45" s="20" t="s">
        <v>74</v>
      </c>
      <c r="J45" s="18">
        <f t="shared" si="3"/>
        <v>1049396176.4705882</v>
      </c>
      <c r="K45" s="18">
        <f>3567947000*0.25</f>
        <v>891986750</v>
      </c>
      <c r="L45" s="18">
        <f>K45*(15/85)</f>
        <v>157409426.47058824</v>
      </c>
      <c r="M45" s="20" t="s">
        <v>75</v>
      </c>
      <c r="N45" s="21">
        <v>42648</v>
      </c>
      <c r="O45" s="21">
        <v>42662</v>
      </c>
      <c r="P45" s="20" t="s">
        <v>73</v>
      </c>
      <c r="Q45" s="21">
        <v>44835</v>
      </c>
      <c r="R45" s="19" t="s">
        <v>153</v>
      </c>
      <c r="S45" s="19" t="s">
        <v>154</v>
      </c>
      <c r="T45" s="20" t="s">
        <v>124</v>
      </c>
      <c r="U45" s="20" t="s">
        <v>155</v>
      </c>
      <c r="V45" s="17" t="s">
        <v>76</v>
      </c>
      <c r="W45" s="17" t="s">
        <v>77</v>
      </c>
      <c r="X45" s="17" t="s">
        <v>73</v>
      </c>
      <c r="Y45" s="17" t="s">
        <v>73</v>
      </c>
      <c r="Z45" s="17" t="s">
        <v>73</v>
      </c>
      <c r="AA45" s="20" t="s">
        <v>156</v>
      </c>
      <c r="AB45" s="17" t="s">
        <v>73</v>
      </c>
      <c r="AC45" s="17" t="s">
        <v>73</v>
      </c>
    </row>
    <row r="46" spans="1:31" s="5" customFormat="1" ht="297.75" customHeight="1" x14ac:dyDescent="0.25">
      <c r="A46" s="20">
        <v>59</v>
      </c>
      <c r="B46" s="36" t="s">
        <v>187</v>
      </c>
      <c r="C46" s="20">
        <v>2</v>
      </c>
      <c r="D46" s="20" t="s">
        <v>91</v>
      </c>
      <c r="E46" s="19" t="s">
        <v>92</v>
      </c>
      <c r="F46" s="20" t="s">
        <v>73</v>
      </c>
      <c r="G46" s="20" t="s">
        <v>73</v>
      </c>
      <c r="H46" s="20" t="s">
        <v>73</v>
      </c>
      <c r="I46" s="20" t="s">
        <v>74</v>
      </c>
      <c r="J46" s="18">
        <f t="shared" si="3"/>
        <v>296161764.70588237</v>
      </c>
      <c r="K46" s="18">
        <f>1006950000*0.25</f>
        <v>251737500</v>
      </c>
      <c r="L46" s="18">
        <f>K46*(15/85)</f>
        <v>44424264.705882356</v>
      </c>
      <c r="M46" s="20" t="s">
        <v>75</v>
      </c>
      <c r="N46" s="21">
        <v>42644</v>
      </c>
      <c r="O46" s="21">
        <v>42644</v>
      </c>
      <c r="P46" s="20" t="s">
        <v>73</v>
      </c>
      <c r="Q46" s="21">
        <v>44835</v>
      </c>
      <c r="R46" s="19" t="s">
        <v>153</v>
      </c>
      <c r="S46" s="19" t="s">
        <v>154</v>
      </c>
      <c r="T46" s="20" t="s">
        <v>125</v>
      </c>
      <c r="U46" s="20" t="s">
        <v>155</v>
      </c>
      <c r="V46" s="17" t="s">
        <v>76</v>
      </c>
      <c r="W46" s="17" t="s">
        <v>77</v>
      </c>
      <c r="X46" s="17" t="s">
        <v>73</v>
      </c>
      <c r="Y46" s="17" t="s">
        <v>73</v>
      </c>
      <c r="Z46" s="17" t="s">
        <v>73</v>
      </c>
      <c r="AA46" s="20" t="s">
        <v>156</v>
      </c>
      <c r="AB46" s="17" t="s">
        <v>73</v>
      </c>
      <c r="AC46" s="17" t="s">
        <v>73</v>
      </c>
      <c r="AD46" s="1"/>
      <c r="AE46" s="1"/>
    </row>
    <row r="47" spans="1:31" s="5" customFormat="1" ht="228.75" customHeight="1" x14ac:dyDescent="0.25">
      <c r="A47" s="20">
        <v>60</v>
      </c>
      <c r="B47" s="36" t="s">
        <v>200</v>
      </c>
      <c r="C47" s="20">
        <v>2</v>
      </c>
      <c r="D47" s="20" t="s">
        <v>93</v>
      </c>
      <c r="E47" s="19" t="s">
        <v>127</v>
      </c>
      <c r="F47" s="20" t="s">
        <v>73</v>
      </c>
      <c r="G47" s="20" t="s">
        <v>73</v>
      </c>
      <c r="H47" s="20" t="s">
        <v>73</v>
      </c>
      <c r="I47" s="20" t="s">
        <v>74</v>
      </c>
      <c r="J47" s="18">
        <f t="shared" si="3"/>
        <v>1414847058.8235295</v>
      </c>
      <c r="K47" s="18">
        <v>1202620000</v>
      </c>
      <c r="L47" s="18">
        <f>K47*(15/85)</f>
        <v>212227058.82352942</v>
      </c>
      <c r="M47" s="20" t="s">
        <v>75</v>
      </c>
      <c r="N47" s="21">
        <v>42675</v>
      </c>
      <c r="O47" s="21">
        <v>42675</v>
      </c>
      <c r="P47" s="20" t="s">
        <v>73</v>
      </c>
      <c r="Q47" s="21">
        <v>44835</v>
      </c>
      <c r="R47" s="19" t="s">
        <v>245</v>
      </c>
      <c r="S47" s="19" t="s">
        <v>102</v>
      </c>
      <c r="T47" s="20" t="s">
        <v>124</v>
      </c>
      <c r="U47" s="20" t="s">
        <v>145</v>
      </c>
      <c r="V47" s="17" t="s">
        <v>76</v>
      </c>
      <c r="W47" s="17" t="s">
        <v>77</v>
      </c>
      <c r="X47" s="17" t="s">
        <v>73</v>
      </c>
      <c r="Y47" s="17" t="s">
        <v>73</v>
      </c>
      <c r="Z47" s="17" t="s">
        <v>73</v>
      </c>
      <c r="AA47" s="20" t="s">
        <v>103</v>
      </c>
      <c r="AB47" s="17" t="s">
        <v>73</v>
      </c>
      <c r="AC47" s="17" t="s">
        <v>73</v>
      </c>
    </row>
    <row r="48" spans="1:31" s="5" customFormat="1" ht="209.25" customHeight="1" x14ac:dyDescent="0.25">
      <c r="A48" s="20">
        <v>61</v>
      </c>
      <c r="B48" s="36" t="s">
        <v>201</v>
      </c>
      <c r="C48" s="20">
        <v>2</v>
      </c>
      <c r="D48" s="20" t="s">
        <v>93</v>
      </c>
      <c r="E48" s="19" t="s">
        <v>127</v>
      </c>
      <c r="F48" s="20" t="s">
        <v>73</v>
      </c>
      <c r="G48" s="20" t="s">
        <v>73</v>
      </c>
      <c r="H48" s="20" t="s">
        <v>73</v>
      </c>
      <c r="I48" s="20" t="s">
        <v>74</v>
      </c>
      <c r="J48" s="18">
        <f t="shared" si="3"/>
        <v>999829411.7647059</v>
      </c>
      <c r="K48" s="18">
        <v>849855000</v>
      </c>
      <c r="L48" s="18">
        <f>K48*(15/85)</f>
        <v>149974411.7647059</v>
      </c>
      <c r="M48" s="20" t="s">
        <v>75</v>
      </c>
      <c r="N48" s="21">
        <v>42675</v>
      </c>
      <c r="O48" s="21">
        <v>42675</v>
      </c>
      <c r="P48" s="20" t="s">
        <v>73</v>
      </c>
      <c r="Q48" s="21">
        <v>44835</v>
      </c>
      <c r="R48" s="19" t="s">
        <v>199</v>
      </c>
      <c r="S48" s="19" t="s">
        <v>102</v>
      </c>
      <c r="T48" s="20" t="s">
        <v>125</v>
      </c>
      <c r="U48" s="20" t="s">
        <v>145</v>
      </c>
      <c r="V48" s="17" t="s">
        <v>76</v>
      </c>
      <c r="W48" s="17" t="s">
        <v>77</v>
      </c>
      <c r="X48" s="17" t="s">
        <v>73</v>
      </c>
      <c r="Y48" s="17" t="s">
        <v>73</v>
      </c>
      <c r="Z48" s="17" t="s">
        <v>73</v>
      </c>
      <c r="AA48" s="20" t="s">
        <v>103</v>
      </c>
      <c r="AB48" s="17" t="s">
        <v>73</v>
      </c>
      <c r="AC48" s="17" t="s">
        <v>73</v>
      </c>
    </row>
    <row r="49" spans="1:31" s="5" customFormat="1" ht="204.75" customHeight="1" x14ac:dyDescent="0.25">
      <c r="A49" s="39">
        <v>62</v>
      </c>
      <c r="B49" s="36" t="s">
        <v>206</v>
      </c>
      <c r="C49" s="20">
        <v>4</v>
      </c>
      <c r="D49" s="20" t="s">
        <v>105</v>
      </c>
      <c r="E49" s="42" t="s">
        <v>257</v>
      </c>
      <c r="F49" s="20" t="s">
        <v>73</v>
      </c>
      <c r="G49" s="20" t="s">
        <v>73</v>
      </c>
      <c r="H49" s="20" t="s">
        <v>73</v>
      </c>
      <c r="I49" s="20" t="s">
        <v>74</v>
      </c>
      <c r="J49" s="18">
        <v>2000000000</v>
      </c>
      <c r="K49" s="18">
        <f>J49*95/100</f>
        <v>1900000000</v>
      </c>
      <c r="L49" s="18">
        <f>K49/95*5</f>
        <v>100000000</v>
      </c>
      <c r="M49" s="20" t="s">
        <v>75</v>
      </c>
      <c r="N49" s="21">
        <v>42675</v>
      </c>
      <c r="O49" s="21">
        <v>42675</v>
      </c>
      <c r="P49" s="20" t="s">
        <v>73</v>
      </c>
      <c r="Q49" s="21">
        <v>44835</v>
      </c>
      <c r="R49" s="20" t="s">
        <v>262</v>
      </c>
      <c r="S49" s="20" t="s">
        <v>238</v>
      </c>
      <c r="T49" s="20" t="s">
        <v>239</v>
      </c>
      <c r="U49" s="35" t="s">
        <v>243</v>
      </c>
      <c r="V49" s="17" t="s">
        <v>76</v>
      </c>
      <c r="W49" s="17" t="s">
        <v>77</v>
      </c>
      <c r="X49" s="17" t="s">
        <v>73</v>
      </c>
      <c r="Y49" s="17" t="s">
        <v>73</v>
      </c>
      <c r="Z49" s="17" t="s">
        <v>73</v>
      </c>
      <c r="AA49" s="20" t="s">
        <v>159</v>
      </c>
      <c r="AB49" s="17" t="s">
        <v>73</v>
      </c>
      <c r="AC49" s="17" t="s">
        <v>73</v>
      </c>
    </row>
    <row r="50" spans="1:31" s="5" customFormat="1" ht="212.25" customHeight="1" x14ac:dyDescent="0.25">
      <c r="A50" s="20">
        <v>63</v>
      </c>
      <c r="B50" s="36" t="s">
        <v>180</v>
      </c>
      <c r="C50" s="20">
        <v>2</v>
      </c>
      <c r="D50" s="20" t="s">
        <v>93</v>
      </c>
      <c r="E50" s="19" t="s">
        <v>94</v>
      </c>
      <c r="F50" s="20" t="s">
        <v>73</v>
      </c>
      <c r="G50" s="20" t="s">
        <v>73</v>
      </c>
      <c r="H50" s="20" t="s">
        <v>73</v>
      </c>
      <c r="I50" s="20" t="s">
        <v>74</v>
      </c>
      <c r="J50" s="18">
        <f>K50+L50</f>
        <v>78182352.941176474</v>
      </c>
      <c r="K50" s="18">
        <v>66455000</v>
      </c>
      <c r="L50" s="18">
        <f>K50*(15/85)</f>
        <v>11727352.941176472</v>
      </c>
      <c r="M50" s="20" t="s">
        <v>75</v>
      </c>
      <c r="N50" s="21">
        <v>42675</v>
      </c>
      <c r="O50" s="21">
        <v>42675</v>
      </c>
      <c r="P50" s="20" t="s">
        <v>73</v>
      </c>
      <c r="Q50" s="21">
        <v>44835</v>
      </c>
      <c r="R50" s="20" t="s">
        <v>100</v>
      </c>
      <c r="S50" s="20" t="s">
        <v>102</v>
      </c>
      <c r="T50" s="20" t="s">
        <v>124</v>
      </c>
      <c r="U50" s="20" t="s">
        <v>192</v>
      </c>
      <c r="V50" s="17" t="s">
        <v>76</v>
      </c>
      <c r="W50" s="17" t="s">
        <v>77</v>
      </c>
      <c r="X50" s="17" t="s">
        <v>73</v>
      </c>
      <c r="Y50" s="17" t="s">
        <v>73</v>
      </c>
      <c r="Z50" s="17" t="s">
        <v>73</v>
      </c>
      <c r="AA50" s="20" t="s">
        <v>227</v>
      </c>
      <c r="AB50" s="17" t="s">
        <v>73</v>
      </c>
      <c r="AC50" s="17" t="s">
        <v>73</v>
      </c>
    </row>
    <row r="51" spans="1:31" ht="238.5" customHeight="1" x14ac:dyDescent="0.25">
      <c r="A51" s="20">
        <v>64</v>
      </c>
      <c r="B51" s="36" t="s">
        <v>181</v>
      </c>
      <c r="C51" s="20">
        <v>2</v>
      </c>
      <c r="D51" s="20" t="s">
        <v>93</v>
      </c>
      <c r="E51" s="19" t="s">
        <v>94</v>
      </c>
      <c r="F51" s="20" t="s">
        <v>73</v>
      </c>
      <c r="G51" s="20" t="s">
        <v>73</v>
      </c>
      <c r="H51" s="20" t="s">
        <v>73</v>
      </c>
      <c r="I51" s="20" t="s">
        <v>74</v>
      </c>
      <c r="J51" s="18">
        <f>K51+L51</f>
        <v>38823529.411764704</v>
      </c>
      <c r="K51" s="18">
        <v>33000000</v>
      </c>
      <c r="L51" s="18">
        <f>K51*(15/85)</f>
        <v>5823529.4117647065</v>
      </c>
      <c r="M51" s="20" t="s">
        <v>75</v>
      </c>
      <c r="N51" s="21">
        <v>42675</v>
      </c>
      <c r="O51" s="21">
        <v>42675</v>
      </c>
      <c r="P51" s="20" t="s">
        <v>73</v>
      </c>
      <c r="Q51" s="21">
        <v>44835</v>
      </c>
      <c r="R51" s="20" t="s">
        <v>100</v>
      </c>
      <c r="S51" s="20" t="s">
        <v>102</v>
      </c>
      <c r="T51" s="20" t="s">
        <v>125</v>
      </c>
      <c r="U51" s="20" t="s">
        <v>192</v>
      </c>
      <c r="V51" s="17" t="s">
        <v>76</v>
      </c>
      <c r="W51" s="17" t="s">
        <v>77</v>
      </c>
      <c r="X51" s="17" t="s">
        <v>73</v>
      </c>
      <c r="Y51" s="17" t="s">
        <v>73</v>
      </c>
      <c r="Z51" s="17" t="s">
        <v>73</v>
      </c>
      <c r="AA51" s="20" t="s">
        <v>227</v>
      </c>
      <c r="AB51" s="17" t="s">
        <v>73</v>
      </c>
      <c r="AC51" s="17" t="s">
        <v>73</v>
      </c>
      <c r="AD51" s="5"/>
      <c r="AE51" s="5"/>
    </row>
    <row r="52" spans="1:31" ht="306" customHeight="1" x14ac:dyDescent="0.25">
      <c r="A52" s="20">
        <v>65</v>
      </c>
      <c r="B52" s="20" t="s">
        <v>184</v>
      </c>
      <c r="C52" s="20">
        <v>2</v>
      </c>
      <c r="D52" s="20" t="s">
        <v>91</v>
      </c>
      <c r="E52" s="19" t="s">
        <v>92</v>
      </c>
      <c r="F52" s="20" t="s">
        <v>73</v>
      </c>
      <c r="G52" s="20" t="s">
        <v>73</v>
      </c>
      <c r="H52" s="20" t="s">
        <v>73</v>
      </c>
      <c r="I52" s="20" t="s">
        <v>74</v>
      </c>
      <c r="J52" s="18">
        <f>K52+L52</f>
        <v>3148188529.4117646</v>
      </c>
      <c r="K52" s="18">
        <f>3567947000*0.75</f>
        <v>2675960250</v>
      </c>
      <c r="L52" s="18">
        <f>K52*(15/85)</f>
        <v>472228279.41176474</v>
      </c>
      <c r="M52" s="20" t="s">
        <v>75</v>
      </c>
      <c r="N52" s="21">
        <v>42705</v>
      </c>
      <c r="O52" s="21">
        <v>42705</v>
      </c>
      <c r="P52" s="20" t="s">
        <v>73</v>
      </c>
      <c r="Q52" s="21">
        <v>44835</v>
      </c>
      <c r="R52" s="20" t="s">
        <v>252</v>
      </c>
      <c r="S52" s="20" t="s">
        <v>253</v>
      </c>
      <c r="T52" s="20" t="s">
        <v>124</v>
      </c>
      <c r="U52" s="7" t="s">
        <v>254</v>
      </c>
      <c r="V52" s="17" t="s">
        <v>76</v>
      </c>
      <c r="W52" s="17" t="s">
        <v>77</v>
      </c>
      <c r="X52" s="17" t="s">
        <v>73</v>
      </c>
      <c r="Y52" s="17" t="s">
        <v>73</v>
      </c>
      <c r="Z52" s="17" t="s">
        <v>73</v>
      </c>
      <c r="AA52" s="20" t="s">
        <v>136</v>
      </c>
      <c r="AB52" s="17" t="s">
        <v>73</v>
      </c>
      <c r="AC52" s="17" t="s">
        <v>73</v>
      </c>
      <c r="AD52" s="5"/>
      <c r="AE52" s="5"/>
    </row>
    <row r="53" spans="1:31" ht="287.25" customHeight="1" x14ac:dyDescent="0.25">
      <c r="A53" s="20">
        <v>66</v>
      </c>
      <c r="B53" s="20" t="s">
        <v>185</v>
      </c>
      <c r="C53" s="20">
        <v>2</v>
      </c>
      <c r="D53" s="20" t="s">
        <v>91</v>
      </c>
      <c r="E53" s="19" t="s">
        <v>92</v>
      </c>
      <c r="F53" s="20" t="s">
        <v>73</v>
      </c>
      <c r="G53" s="20" t="s">
        <v>73</v>
      </c>
      <c r="H53" s="20" t="s">
        <v>73</v>
      </c>
      <c r="I53" s="20" t="s">
        <v>74</v>
      </c>
      <c r="J53" s="18">
        <f>K53+L53</f>
        <v>888485294.11764705</v>
      </c>
      <c r="K53" s="18">
        <f>1006950000*0.75</f>
        <v>755212500</v>
      </c>
      <c r="L53" s="18">
        <f>K53*(15/85)</f>
        <v>133272794.11764707</v>
      </c>
      <c r="M53" s="20" t="s">
        <v>75</v>
      </c>
      <c r="N53" s="21">
        <v>42705</v>
      </c>
      <c r="O53" s="21">
        <v>42705</v>
      </c>
      <c r="P53" s="20" t="s">
        <v>73</v>
      </c>
      <c r="Q53" s="21">
        <v>44835</v>
      </c>
      <c r="R53" s="20" t="s">
        <v>252</v>
      </c>
      <c r="S53" s="20" t="s">
        <v>253</v>
      </c>
      <c r="T53" s="20" t="s">
        <v>125</v>
      </c>
      <c r="U53" s="7" t="s">
        <v>254</v>
      </c>
      <c r="V53" s="17" t="s">
        <v>76</v>
      </c>
      <c r="W53" s="17" t="s">
        <v>77</v>
      </c>
      <c r="X53" s="17" t="s">
        <v>73</v>
      </c>
      <c r="Y53" s="17" t="s">
        <v>73</v>
      </c>
      <c r="Z53" s="17" t="s">
        <v>73</v>
      </c>
      <c r="AA53" s="20" t="s">
        <v>136</v>
      </c>
      <c r="AB53" s="17" t="s">
        <v>73</v>
      </c>
      <c r="AC53" s="17" t="s">
        <v>73</v>
      </c>
      <c r="AD53" s="5"/>
      <c r="AE53" s="5"/>
    </row>
    <row r="54" spans="1:31" ht="279" customHeight="1" x14ac:dyDescent="0.25">
      <c r="A54" s="20">
        <v>67</v>
      </c>
      <c r="B54" s="36" t="s">
        <v>217</v>
      </c>
      <c r="C54" s="20">
        <v>4</v>
      </c>
      <c r="D54" s="20" t="s">
        <v>105</v>
      </c>
      <c r="E54" s="42" t="s">
        <v>257</v>
      </c>
      <c r="F54" s="20" t="s">
        <v>73</v>
      </c>
      <c r="G54" s="20" t="s">
        <v>73</v>
      </c>
      <c r="H54" s="20" t="s">
        <v>73</v>
      </c>
      <c r="I54" s="20" t="s">
        <v>74</v>
      </c>
      <c r="J54" s="18">
        <v>1000000000</v>
      </c>
      <c r="K54" s="18">
        <f>J54*95/100</f>
        <v>950000000</v>
      </c>
      <c r="L54" s="18">
        <f>K54/95*5</f>
        <v>50000000</v>
      </c>
      <c r="M54" s="20" t="s">
        <v>75</v>
      </c>
      <c r="N54" s="21">
        <v>42675</v>
      </c>
      <c r="O54" s="21">
        <v>42675</v>
      </c>
      <c r="P54" s="20" t="s">
        <v>73</v>
      </c>
      <c r="Q54" s="21">
        <v>44835</v>
      </c>
      <c r="R54" s="20" t="s">
        <v>249</v>
      </c>
      <c r="S54" s="20" t="s">
        <v>238</v>
      </c>
      <c r="T54" s="20" t="s">
        <v>248</v>
      </c>
      <c r="U54" s="35" t="s">
        <v>243</v>
      </c>
      <c r="V54" s="17" t="s">
        <v>76</v>
      </c>
      <c r="W54" s="17" t="s">
        <v>77</v>
      </c>
      <c r="X54" s="17" t="s">
        <v>73</v>
      </c>
      <c r="Y54" s="17" t="s">
        <v>73</v>
      </c>
      <c r="Z54" s="17" t="s">
        <v>73</v>
      </c>
      <c r="AA54" s="20" t="s">
        <v>159</v>
      </c>
      <c r="AB54" s="17" t="s">
        <v>73</v>
      </c>
      <c r="AC54" s="17" t="s">
        <v>73</v>
      </c>
    </row>
    <row r="55" spans="1:31" ht="315" customHeight="1" x14ac:dyDescent="0.25">
      <c r="A55" s="39">
        <v>68</v>
      </c>
      <c r="B55" s="36" t="s">
        <v>210</v>
      </c>
      <c r="C55" s="20">
        <v>4</v>
      </c>
      <c r="D55" s="20" t="s">
        <v>105</v>
      </c>
      <c r="E55" s="42" t="s">
        <v>257</v>
      </c>
      <c r="F55" s="20" t="s">
        <v>73</v>
      </c>
      <c r="G55" s="20" t="s">
        <v>73</v>
      </c>
      <c r="H55" s="20" t="s">
        <v>73</v>
      </c>
      <c r="I55" s="20" t="s">
        <v>74</v>
      </c>
      <c r="J55" s="18">
        <v>2000000000</v>
      </c>
      <c r="K55" s="18">
        <f>J55*95/100</f>
        <v>1900000000</v>
      </c>
      <c r="L55" s="18">
        <f>K55/95*5</f>
        <v>100000000</v>
      </c>
      <c r="M55" s="20" t="s">
        <v>75</v>
      </c>
      <c r="N55" s="21">
        <v>42705</v>
      </c>
      <c r="O55" s="21">
        <v>42736</v>
      </c>
      <c r="P55" s="20" t="s">
        <v>73</v>
      </c>
      <c r="Q55" s="21">
        <v>44835</v>
      </c>
      <c r="R55" s="20" t="s">
        <v>255</v>
      </c>
      <c r="S55" s="20" t="s">
        <v>238</v>
      </c>
      <c r="T55" s="20" t="s">
        <v>248</v>
      </c>
      <c r="U55" s="35" t="s">
        <v>243</v>
      </c>
      <c r="V55" s="17" t="s">
        <v>76</v>
      </c>
      <c r="W55" s="17" t="s">
        <v>77</v>
      </c>
      <c r="X55" s="17" t="s">
        <v>73</v>
      </c>
      <c r="Y55" s="17" t="s">
        <v>73</v>
      </c>
      <c r="Z55" s="17" t="s">
        <v>73</v>
      </c>
      <c r="AA55" s="20" t="s">
        <v>159</v>
      </c>
      <c r="AB55" s="17" t="s">
        <v>73</v>
      </c>
      <c r="AC55" s="17" t="s">
        <v>73</v>
      </c>
      <c r="AD55" s="5"/>
      <c r="AE55" s="5"/>
    </row>
    <row r="57" spans="1:31"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row>
    <row r="58" spans="1:31" x14ac:dyDescent="0.25">
      <c r="A58" s="48" t="s">
        <v>79</v>
      </c>
      <c r="B58" s="48"/>
      <c r="C58" s="48"/>
      <c r="D58" s="48"/>
      <c r="E58" s="48"/>
      <c r="F58" s="48"/>
      <c r="G58" s="48"/>
      <c r="H58" s="48"/>
      <c r="I58" s="48"/>
      <c r="J58" s="48"/>
      <c r="K58" s="48"/>
      <c r="L58" s="48"/>
      <c r="M58" s="48"/>
      <c r="N58" s="48"/>
      <c r="O58" s="48"/>
      <c r="P58" s="48"/>
      <c r="Q58" s="48"/>
      <c r="R58" s="48"/>
      <c r="S58" s="48"/>
      <c r="T58" s="48"/>
      <c r="U58" s="48"/>
      <c r="V58" s="48"/>
      <c r="W58" s="48"/>
      <c r="X58" s="48"/>
    </row>
    <row r="59" spans="1:31" ht="15" customHeight="1" x14ac:dyDescent="0.25">
      <c r="A59" s="48" t="s">
        <v>219</v>
      </c>
      <c r="B59" s="48"/>
      <c r="C59" s="48"/>
      <c r="D59" s="48"/>
      <c r="E59" s="48"/>
      <c r="F59" s="48"/>
      <c r="G59" s="48"/>
      <c r="H59" s="48"/>
      <c r="I59" s="48"/>
      <c r="J59" s="48"/>
      <c r="K59" s="48"/>
      <c r="L59" s="48"/>
      <c r="M59" s="48"/>
      <c r="N59" s="48"/>
      <c r="O59" s="48"/>
      <c r="P59" s="48"/>
      <c r="Q59" s="48"/>
      <c r="R59" s="48"/>
      <c r="S59" s="48"/>
      <c r="T59" s="48"/>
      <c r="U59" s="48"/>
      <c r="V59" s="48"/>
      <c r="W59" s="48"/>
      <c r="X59" s="48"/>
    </row>
    <row r="60" spans="1:31" ht="15" customHeight="1" x14ac:dyDescent="0.25">
      <c r="A60" s="25"/>
      <c r="J60" s="25"/>
      <c r="K60" s="25"/>
      <c r="L60" s="25"/>
      <c r="O60" s="26"/>
      <c r="U60" s="27"/>
    </row>
    <row r="61" spans="1:31" x14ac:dyDescent="0.25">
      <c r="A61" s="49" t="s">
        <v>65</v>
      </c>
      <c r="B61" s="49"/>
      <c r="C61" s="49"/>
      <c r="D61" s="49"/>
      <c r="E61" s="49"/>
      <c r="F61" s="49"/>
      <c r="G61" s="49"/>
      <c r="O61" s="26"/>
      <c r="U61" s="27"/>
    </row>
    <row r="62" spans="1:31" ht="32.25" customHeight="1" x14ac:dyDescent="0.25">
      <c r="A62" s="50" t="s">
        <v>164</v>
      </c>
      <c r="B62" s="50"/>
      <c r="C62" s="50"/>
      <c r="D62" s="50"/>
      <c r="E62" s="50"/>
      <c r="F62" s="50"/>
      <c r="G62" s="50"/>
      <c r="K62" s="22"/>
      <c r="L62" s="22"/>
      <c r="M62" s="29"/>
      <c r="O62" s="26"/>
      <c r="U62" s="30"/>
    </row>
    <row r="63" spans="1:31" ht="31.5" customHeight="1" x14ac:dyDescent="0.25">
      <c r="A63" s="31" t="s">
        <v>55</v>
      </c>
      <c r="B63" s="44" t="s">
        <v>66</v>
      </c>
      <c r="C63" s="44"/>
      <c r="D63" s="44"/>
      <c r="E63" s="44"/>
      <c r="F63" s="44"/>
      <c r="G63" s="44"/>
      <c r="K63" s="29"/>
      <c r="L63" s="29"/>
      <c r="M63" s="29"/>
      <c r="O63" s="26"/>
      <c r="U63" s="30"/>
    </row>
    <row r="64" spans="1:31" ht="21" customHeight="1" x14ac:dyDescent="0.25">
      <c r="A64" s="31" t="s">
        <v>23</v>
      </c>
      <c r="B64" s="44" t="s">
        <v>60</v>
      </c>
      <c r="C64" s="44"/>
      <c r="D64" s="44"/>
      <c r="E64" s="44"/>
      <c r="F64" s="44"/>
      <c r="G64" s="44"/>
      <c r="O64" s="26"/>
      <c r="U64" s="32"/>
    </row>
    <row r="65" spans="1:21" ht="19.5" customHeight="1" x14ac:dyDescent="0.25">
      <c r="A65" s="31" t="s">
        <v>54</v>
      </c>
      <c r="B65" s="44" t="s">
        <v>67</v>
      </c>
      <c r="C65" s="44"/>
      <c r="D65" s="44"/>
      <c r="E65" s="44"/>
      <c r="F65" s="44"/>
      <c r="G65" s="44"/>
      <c r="L65" s="33"/>
      <c r="O65" s="26"/>
      <c r="U65" s="32"/>
    </row>
    <row r="66" spans="1:21" ht="21.75" customHeight="1" x14ac:dyDescent="0.25">
      <c r="A66" s="31" t="s">
        <v>27</v>
      </c>
      <c r="B66" s="44" t="s">
        <v>61</v>
      </c>
      <c r="C66" s="44"/>
      <c r="D66" s="44"/>
      <c r="E66" s="44"/>
      <c r="F66" s="44"/>
      <c r="G66" s="44"/>
      <c r="O66" s="26"/>
      <c r="U66" s="32"/>
    </row>
    <row r="67" spans="1:21" ht="32.25" customHeight="1" x14ac:dyDescent="0.25">
      <c r="A67" s="31" t="s">
        <v>62</v>
      </c>
      <c r="B67" s="45" t="s">
        <v>63</v>
      </c>
      <c r="C67" s="46"/>
      <c r="D67" s="46"/>
      <c r="E67" s="46"/>
      <c r="F67" s="46"/>
      <c r="G67" s="47"/>
      <c r="O67" s="29"/>
    </row>
    <row r="68" spans="1:21" ht="30.75" customHeight="1" x14ac:dyDescent="0.25">
      <c r="A68" s="31" t="s">
        <v>30</v>
      </c>
      <c r="B68" s="44" t="s">
        <v>69</v>
      </c>
      <c r="C68" s="44"/>
      <c r="D68" s="44"/>
      <c r="E68" s="44"/>
      <c r="F68" s="44"/>
      <c r="G68" s="44"/>
    </row>
    <row r="69" spans="1:21" ht="47.25" customHeight="1" x14ac:dyDescent="0.25">
      <c r="A69" s="31" t="s">
        <v>36</v>
      </c>
      <c r="B69" s="44" t="s">
        <v>68</v>
      </c>
      <c r="C69" s="44"/>
      <c r="D69" s="44"/>
      <c r="E69" s="44"/>
      <c r="F69" s="44"/>
      <c r="G69" s="44"/>
    </row>
    <row r="70" spans="1:21" ht="21.75" customHeight="1" x14ac:dyDescent="0.25">
      <c r="A70" s="31" t="s">
        <v>57</v>
      </c>
      <c r="B70" s="44" t="s">
        <v>64</v>
      </c>
      <c r="C70" s="44"/>
      <c r="D70" s="44"/>
      <c r="E70" s="44"/>
      <c r="F70" s="44"/>
      <c r="G70" s="44"/>
    </row>
    <row r="71" spans="1:21" ht="30" customHeight="1" x14ac:dyDescent="0.25">
      <c r="A71" s="31" t="s">
        <v>46</v>
      </c>
      <c r="B71" s="44" t="s">
        <v>70</v>
      </c>
      <c r="C71" s="44"/>
      <c r="D71" s="44"/>
      <c r="E71" s="44"/>
      <c r="F71" s="44"/>
      <c r="G71" s="44"/>
    </row>
    <row r="72" spans="1:21" ht="30" customHeight="1" x14ac:dyDescent="0.25">
      <c r="A72" s="31" t="s">
        <v>53</v>
      </c>
      <c r="B72" s="44" t="s">
        <v>71</v>
      </c>
      <c r="C72" s="44"/>
      <c r="D72" s="44"/>
      <c r="E72" s="44"/>
      <c r="F72" s="44"/>
      <c r="G72" s="44"/>
    </row>
    <row r="73" spans="1:21" ht="26.25" customHeight="1" x14ac:dyDescent="0.25">
      <c r="A73" s="31" t="s">
        <v>58</v>
      </c>
      <c r="B73" s="44" t="s">
        <v>72</v>
      </c>
      <c r="C73" s="44"/>
      <c r="D73" s="44"/>
      <c r="E73" s="44"/>
      <c r="F73" s="44"/>
      <c r="G73" s="44"/>
    </row>
  </sheetData>
  <sheetProtection autoFilter="0"/>
  <autoFilter ref="A6:AC55">
    <sortState ref="A7:AC56">
      <sortCondition ref="A6:A56"/>
    </sortState>
  </autoFilter>
  <sortState ref="A7:AC57">
    <sortCondition ref="E7:E57"/>
    <sortCondition ref="A7:A57"/>
  </sortState>
  <customSheetViews>
    <customSheetView guid="{3B48A930-4D51-4E57-8204-E5DCB0923B76}" scale="70" fitToPage="1" showAutoFilter="1">
      <pane ySplit="6" topLeftCell="A7" activePane="bottomLeft" state="frozen"/>
      <selection pane="bottomLeft" sqref="A1:AC1"/>
      <pageMargins left="0.23622047244094491" right="0.23622047244094491" top="0.74803149606299213" bottom="0.74803149606299213" header="0.31496062992125984" footer="0.31496062992125984"/>
      <pageSetup paperSize="8" scale="49" fitToHeight="0" orientation="landscape" r:id="rId1"/>
      <autoFilter ref="A6:AC56">
        <sortState ref="A7:AC56">
          <sortCondition ref="A6:A56"/>
        </sortState>
      </autoFilter>
    </customSheetView>
    <customSheetView guid="{C66065C4-9382-4726-B2F8-FC2C3299BA87}" scale="70" fitToPage="1" showAutoFilter="1">
      <pane ySplit="6" topLeftCell="A60" activePane="bottomLeft" state="frozen"/>
      <selection pane="bottomLeft" activeCell="N45" sqref="N45"/>
      <pageMargins left="0.23622047244094491" right="0.23622047244094491" top="0.74803149606299213" bottom="0.74803149606299213" header="0.31496062992125984" footer="0.31496062992125984"/>
      <pageSetup paperSize="8" scale="49" fitToHeight="0" orientation="landscape" r:id="rId2"/>
      <autoFilter ref="A6:AC55">
        <sortState ref="A7:AC56">
          <sortCondition ref="A6:A56"/>
        </sortState>
      </autoFilter>
    </customSheetView>
    <customSheetView guid="{9ACEA724-4BA3-4498-A987-A5D0CB0F5511}" scale="70" fitToPage="1" showAutoFilter="1">
      <pane ySplit="6" topLeftCell="A41" activePane="bottomLeft" state="frozen"/>
      <selection pane="bottomLeft" activeCell="J41" sqref="J41"/>
      <pageMargins left="0.23622047244094491" right="0.23622047244094491" top="0.74803149606299213" bottom="0.74803149606299213" header="0.31496062992125984" footer="0.31496062992125984"/>
      <pageSetup paperSize="8" scale="49" fitToHeight="0" orientation="landscape" r:id="rId3"/>
      <autoFilter ref="A6:AC55">
        <sortState ref="A7:AC56">
          <sortCondition ref="A6:A56"/>
        </sortState>
      </autoFilter>
    </customSheetView>
  </customSheetViews>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7:X57"/>
    <mergeCell ref="A58:X58"/>
    <mergeCell ref="A59:X59"/>
    <mergeCell ref="A61:G61"/>
    <mergeCell ref="A62:G62"/>
    <mergeCell ref="B63:G63"/>
    <mergeCell ref="B64:G64"/>
    <mergeCell ref="B65:G65"/>
    <mergeCell ref="B66:G66"/>
    <mergeCell ref="B72:G72"/>
    <mergeCell ref="B73:G73"/>
    <mergeCell ref="B67:G67"/>
    <mergeCell ref="B68:G68"/>
    <mergeCell ref="B69:G69"/>
    <mergeCell ref="B70:G70"/>
    <mergeCell ref="B71:G71"/>
  </mergeCells>
  <pageMargins left="0.23622047244094491" right="0.23622047244094491" top="0.74803149606299213" bottom="0.74803149606299213" header="0.31496062992125984" footer="0.31496062992125984"/>
  <pageSetup paperSize="8" scale="49" fitToHeight="0" orientation="landscape" r:id="rId4"/>
</worksheet>
</file>

<file path=xl/worksheets/wsSortMap1.xml><?xml version="1.0" encoding="utf-8"?>
<worksheetSortMap xmlns="http://schemas.microsoft.com/office/excel/2006/main">
  <rowSortMap ref="A33:XFD48" count="16">
    <row newVal="32" oldVal="34"/>
    <row newVal="33" oldVal="35"/>
    <row newVal="34" oldVal="36"/>
    <row newVal="35" oldVal="33"/>
    <row newVal="36" oldVal="38"/>
    <row newVal="37" oldVal="39"/>
    <row newVal="38" oldVal="40"/>
    <row newVal="39" oldVal="37"/>
    <row newVal="40" oldVal="32"/>
    <row newVal="41" oldVal="43"/>
    <row newVal="42" oldVal="46"/>
    <row newVal="43" oldVal="47"/>
    <row newVal="44" oldVal="41"/>
    <row newVal="45" oldVal="42"/>
    <row newVal="46" oldVal="44"/>
    <row newVal="47" oldVal="45"/>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Aleš Pekárek</cp:lastModifiedBy>
  <cp:lastPrinted>2016-03-18T16:34:26Z</cp:lastPrinted>
  <dcterms:created xsi:type="dcterms:W3CDTF">2015-02-18T14:34:44Z</dcterms:created>
  <dcterms:modified xsi:type="dcterms:W3CDTF">2016-10-27T12:37:04Z</dcterms:modified>
</cp:coreProperties>
</file>