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5300" windowHeight="11760"/>
  </bookViews>
  <sheets>
    <sheet name="HMG 2016" sheetId="4" r:id="rId1"/>
  </sheets>
  <definedNames>
    <definedName name="_xlnm._FilterDatabase" localSheetId="0" hidden="1">'HMG 2016'!$A$6:$AC$57</definedName>
    <definedName name="_Ref363218695" localSheetId="0">'HMG 2016'!#REF!</definedName>
  </definedNames>
  <calcPr calcId="145621"/>
</workbook>
</file>

<file path=xl/calcChain.xml><?xml version="1.0" encoding="utf-8"?>
<calcChain xmlns="http://schemas.openxmlformats.org/spreadsheetml/2006/main">
  <c r="L14" i="4" l="1"/>
  <c r="J14" i="4" s="1"/>
  <c r="L7" i="4" l="1"/>
  <c r="J7" i="4" s="1"/>
  <c r="L8" i="4"/>
  <c r="J8" i="4" s="1"/>
  <c r="L45" i="4"/>
  <c r="J45" i="4" s="1"/>
  <c r="L46" i="4"/>
  <c r="J46" i="4" s="1"/>
  <c r="L24" i="4"/>
  <c r="J24" i="4" s="1"/>
  <c r="L25" i="4"/>
  <c r="J25" i="4" s="1"/>
  <c r="L29" i="4"/>
  <c r="J29" i="4" s="1"/>
  <c r="L28" i="4"/>
  <c r="J28" i="4" s="1"/>
  <c r="K35" i="4"/>
  <c r="L35" i="4" s="1"/>
  <c r="J35" i="4" s="1"/>
  <c r="K34" i="4"/>
  <c r="L34" i="4" s="1"/>
  <c r="J34" i="4" s="1"/>
  <c r="K41" i="4"/>
  <c r="L41" i="4" s="1"/>
  <c r="J41" i="4" s="1"/>
  <c r="K40" i="4"/>
  <c r="L40" i="4" s="1"/>
  <c r="J40" i="4" s="1"/>
  <c r="K13" i="4"/>
  <c r="L13" i="4" s="1"/>
  <c r="J13" i="4" s="1"/>
  <c r="K12" i="4"/>
  <c r="L12" i="4" s="1"/>
  <c r="J12" i="4" s="1"/>
  <c r="L50" i="4" l="1"/>
  <c r="K50" i="4"/>
  <c r="L30" i="4" l="1"/>
  <c r="J30" i="4" s="1"/>
  <c r="L31" i="4"/>
  <c r="J31" i="4" s="1"/>
  <c r="K57" i="4" l="1"/>
  <c r="L57" i="4" s="1"/>
  <c r="K56" i="4"/>
  <c r="L56" i="4" s="1"/>
  <c r="K54" i="4"/>
  <c r="L54" i="4" s="1"/>
  <c r="K53" i="4"/>
  <c r="L53" i="4" s="1"/>
  <c r="K55" i="4"/>
  <c r="L55" i="4" s="1"/>
  <c r="K51" i="4"/>
  <c r="L51" i="4" s="1"/>
  <c r="K52" i="4"/>
  <c r="L52" i="4" s="1"/>
  <c r="J48" i="4" l="1"/>
  <c r="J49" i="4"/>
  <c r="L9" i="4" l="1"/>
  <c r="K9" i="4"/>
  <c r="L23" i="4" l="1"/>
  <c r="J23" i="4" s="1"/>
  <c r="K16" i="4" l="1"/>
  <c r="K15" i="4"/>
  <c r="L11" i="4" l="1"/>
  <c r="K11" i="4"/>
  <c r="L44" i="4" l="1"/>
  <c r="J44" i="4" s="1"/>
  <c r="L47" i="4"/>
  <c r="J47" i="4" s="1"/>
  <c r="L43" i="4"/>
  <c r="J43" i="4" s="1"/>
  <c r="L39" i="4"/>
  <c r="J39" i="4" s="1"/>
  <c r="L38" i="4"/>
  <c r="J38" i="4" s="1"/>
  <c r="L32" i="4"/>
  <c r="J32" i="4" s="1"/>
  <c r="L33" i="4"/>
  <c r="J33" i="4" s="1"/>
  <c r="L36" i="4"/>
  <c r="J36" i="4" s="1"/>
  <c r="L37" i="4"/>
  <c r="J37" i="4" s="1"/>
  <c r="L19" i="4" l="1"/>
  <c r="J19" i="4" s="1"/>
  <c r="L20" i="4"/>
  <c r="J20" i="4" s="1"/>
  <c r="L26" i="4"/>
  <c r="J26" i="4" s="1"/>
  <c r="L17" i="4"/>
  <c r="J17" i="4" s="1"/>
  <c r="L22" i="4" l="1"/>
  <c r="J22" i="4" s="1"/>
  <c r="L16" i="4"/>
  <c r="L15" i="4"/>
  <c r="L10" i="4" l="1"/>
  <c r="J10" i="4" s="1"/>
  <c r="L21" i="4" l="1"/>
  <c r="J21" i="4" s="1"/>
  <c r="L27" i="4"/>
  <c r="J27" i="4" s="1"/>
  <c r="L18" i="4"/>
  <c r="J18" i="4" s="1"/>
</calcChain>
</file>

<file path=xl/sharedStrings.xml><?xml version="1.0" encoding="utf-8"?>
<sst xmlns="http://schemas.openxmlformats.org/spreadsheetml/2006/main" count="1163" uniqueCount="278">
  <si>
    <t xml:space="preserve">Identifikace výzvy </t>
  </si>
  <si>
    <t>Základní plánované údaje o výzvě</t>
  </si>
  <si>
    <t>Číslo výzvy</t>
  </si>
  <si>
    <t>Název výzvy</t>
  </si>
  <si>
    <t>Prioritní osa / priorita Unie</t>
  </si>
  <si>
    <t>Investiční priorita / prioritní oblast / specifický cíl (ENRF)</t>
  </si>
  <si>
    <t>Specifický cíl</t>
  </si>
  <si>
    <t>Opatření</t>
  </si>
  <si>
    <t>Podopatření / Záměr</t>
  </si>
  <si>
    <t>Operace</t>
  </si>
  <si>
    <t>Model hodnocení</t>
  </si>
  <si>
    <t>Plánované datum vyhlášení výzvy</t>
  </si>
  <si>
    <t>Plánované datum zahájení  příjmu žádostí o podporu</t>
  </si>
  <si>
    <t>Plánované datum ukončení příjmu předběžných žádostí o podporu</t>
  </si>
  <si>
    <t xml:space="preserve">Plánované datum ukončení příjmu žádostí o podporu </t>
  </si>
  <si>
    <t>a</t>
  </si>
  <si>
    <t>b</t>
  </si>
  <si>
    <t>c</t>
  </si>
  <si>
    <t>d</t>
  </si>
  <si>
    <t>e</t>
  </si>
  <si>
    <t>f</t>
  </si>
  <si>
    <t>g</t>
  </si>
  <si>
    <t>h</t>
  </si>
  <si>
    <t>i</t>
  </si>
  <si>
    <t>j</t>
  </si>
  <si>
    <t>k</t>
  </si>
  <si>
    <t>l</t>
  </si>
  <si>
    <t>m</t>
  </si>
  <si>
    <t>n</t>
  </si>
  <si>
    <t>o</t>
  </si>
  <si>
    <t>p</t>
  </si>
  <si>
    <t>q</t>
  </si>
  <si>
    <t>Zacílení výzvy</t>
  </si>
  <si>
    <t>Podporované aktivity</t>
  </si>
  <si>
    <t>Cílové skupiny</t>
  </si>
  <si>
    <t>Typy příjemců</t>
  </si>
  <si>
    <t>r</t>
  </si>
  <si>
    <t>Synergie a komplementarita výzvy</t>
  </si>
  <si>
    <t>Komplementarita plánované výzvy</t>
  </si>
  <si>
    <t>Synergie plánované výzvy</t>
  </si>
  <si>
    <t>Popis synergie</t>
  </si>
  <si>
    <t>Identifikace a název vazby</t>
  </si>
  <si>
    <t>Program</t>
  </si>
  <si>
    <t>Číslo zrcadlové synergické výzvy</t>
  </si>
  <si>
    <t>Název zrcadlové synergické výzvy</t>
  </si>
  <si>
    <t>s</t>
  </si>
  <si>
    <t>u</t>
  </si>
  <si>
    <t>w</t>
  </si>
  <si>
    <t>x</t>
  </si>
  <si>
    <t>y</t>
  </si>
  <si>
    <t>z</t>
  </si>
  <si>
    <t>Území
(místo dopadu)</t>
  </si>
  <si>
    <t>Výzvy z hlediska posloupnosti synergické vazby</t>
  </si>
  <si>
    <t>v</t>
  </si>
  <si>
    <t>j - l</t>
  </si>
  <si>
    <t>a - h</t>
  </si>
  <si>
    <t>t</t>
  </si>
  <si>
    <t>s - t</t>
  </si>
  <si>
    <t>w - z</t>
  </si>
  <si>
    <t>Alokace plánové výzvy (podpora)</t>
  </si>
  <si>
    <t>Řídící orgán vyplní druh výzvy: kolová nebo průběžná.</t>
  </si>
  <si>
    <t xml:space="preserve">Řídící orgán doplní model hodnocení: jednokolový nebo dvoukolový. </t>
  </si>
  <si>
    <t>n-q</t>
  </si>
  <si>
    <t>Řídící orgán doplní minimálně měsíc a rok k jednotlivým datovým položkám. Na zvážení řídícího orgánu je možné doplnit konkrétní den.</t>
  </si>
  <si>
    <t>Řídící orgán doplní: ANO nebo NE.</t>
  </si>
  <si>
    <t>Poznámky k vyplnění jednotlivých polí:</t>
  </si>
  <si>
    <t>Řídící orgán vyplňuje podle relevantnosti jednotlivých úrovní pro jednotlivé programy spolufinancované z ESI fondů. U nerelevantních polí uvede N/R.</t>
  </si>
  <si>
    <t>Řídící orgán doplní alokaci (podporu) v CZK se zaokrouhlením na celá čísla.</t>
  </si>
  <si>
    <t>Řídící orgán popíše zacílení výzvy - textové pole. U nerelevantních polí uvede N/R - to znamená, že výzva nebude zacílena a bude podporováno vše, co je uvedeno v programovém dokumentu.</t>
  </si>
  <si>
    <t>Řídící orgán vyplňuje pouze u relevantních výzev, tj. pouze výzev s dvoukolovým hodnocením. U nerelevantních polí uvede N/R.</t>
  </si>
  <si>
    <t>Řídící orgán vyplní, zda jde o výzvu počáteční nebo navazující, v případě, že u sloupce "t" doplnil ANO. Pokud doplnil NE, uvede N/R.</t>
  </si>
  <si>
    <t>Řídící orgán popíše synergii v případě, že u sloupce "t" doplnil ANO. Pokud doplnil NE, uvede N/R.</t>
  </si>
  <si>
    <t>Řídící orgán vyplní v případě, že u sloupce "t" doplnil ANO. Pokud doplnil NE, uvede N/R.</t>
  </si>
  <si>
    <t>N/R</t>
  </si>
  <si>
    <t>průběžná</t>
  </si>
  <si>
    <t>jednokolový</t>
  </si>
  <si>
    <t>Ano</t>
  </si>
  <si>
    <t>Ne</t>
  </si>
  <si>
    <t>3.2 Zvyšování efektivity a transparentnosti veřejné správy prostřednictvím rozvoje využití a kvality systémů IKT</t>
  </si>
  <si>
    <t>Při přepočtu byl použit kurz 27,5  Kč za  1 EUR</t>
  </si>
  <si>
    <t>OP Z</t>
  </si>
  <si>
    <t>Celková alokace (CZK)</t>
  </si>
  <si>
    <t>Z toho příspěvek Unie (CZK)</t>
  </si>
  <si>
    <t>Z toho národní spolufinancování (CZK)</t>
  </si>
  <si>
    <t>IP2c</t>
  </si>
  <si>
    <t>IP 6c</t>
  </si>
  <si>
    <t>Výstavba a modernizace přestupních terminálů</t>
  </si>
  <si>
    <t>kolová</t>
  </si>
  <si>
    <t>IP 7c</t>
  </si>
  <si>
    <t>NR</t>
  </si>
  <si>
    <t>Deinstitucionalizace psychiatrické péče</t>
  </si>
  <si>
    <t>IP 10</t>
  </si>
  <si>
    <t>2.4 Zvýšení kvality a dostupnosti infrastruktury pro vzdělávání a celoživotní učení</t>
  </si>
  <si>
    <t>IP 9a</t>
  </si>
  <si>
    <t>2.2 Vznik nových a rozvoj existujících podnikatelských aktivit v oblasti sociálního podnikání</t>
  </si>
  <si>
    <t>OPD</t>
  </si>
  <si>
    <t>IP 5b</t>
  </si>
  <si>
    <t>1.3 Zvýšení připravenosti k řešení a řízení rizik a katastrof</t>
  </si>
  <si>
    <t>IP 4c</t>
  </si>
  <si>
    <t>2.5 Snížení energetické náročnosti v sektoru bydlení</t>
  </si>
  <si>
    <t>Sociální podnikání</t>
  </si>
  <si>
    <t>Sociální podnikání v obcích s rozšířenou působností, na jejichž území se nenachází sociálně vyloučená lokalita</t>
  </si>
  <si>
    <t>Osoby sociálně vyloučené či ohrožené sociálním vyloučením, osoby se zdravotním postižením, osoby v bytové nouzi</t>
  </si>
  <si>
    <t>OP Z, OP PPR</t>
  </si>
  <si>
    <t>Sociální podnikání v obcích s rozšířenou působností, na jejichž území se nachází sociálně vyloučená lokalita</t>
  </si>
  <si>
    <t>IP 9d</t>
  </si>
  <si>
    <t>Zvýšení kvality návazné péče</t>
  </si>
  <si>
    <t>Území celé ČR mimo hl. m. Prahy</t>
  </si>
  <si>
    <t>Pacienti návazné péče</t>
  </si>
  <si>
    <t>Osoby s duševními poruchami a poruchami chování a jejich rodiny</t>
  </si>
  <si>
    <t>Obyvatelé ČR, orgány krizového řízení obcí a krajů a organizačních složek státu, složky IZS</t>
  </si>
  <si>
    <t>Exponovaná území, viz příloha č. 5 PD IROP</t>
  </si>
  <si>
    <t>MV - Generální ředitelství HZS ČR 
HZS krajů 
Záchranný útvar HZS ČR 
obce, které zřizují jednotky požární ochrany (§ 29 zákona č. 133/1985 Sb., o požární ochraně)  jednotky sboru dobrovolných hasičů kategorie II a III (podle přílohy zákona o požární ochraně)
Policejní prezidium ČR
krajská ředitelství Policie ČR
kraje (kromě hl. m. Prahy) jako zřizovatelé zdravotnické záchranné služby krajů
státní organizace, která zřizuje jednotku HZS podniku s územní působností</t>
  </si>
  <si>
    <t>Energeticky úsporná opatření na obálce budovy, výměna nebo instalace nových zdrojů tepla</t>
  </si>
  <si>
    <t>Majitelé a obyvatelé bytových domů, obyvatelé obcí a měst</t>
  </si>
  <si>
    <t>ANO</t>
  </si>
  <si>
    <t>NE</t>
  </si>
  <si>
    <t>NZÚ</t>
  </si>
  <si>
    <t>Výstavba a modernizace přestupních terminálů, souvisejících záchytných parkovišť a parkovacích domů v návaznosti na veřejnou hromadnou dopravu</t>
  </si>
  <si>
    <t>Obyvatelé a návštěvníci, dojíždějící za prací a službami</t>
  </si>
  <si>
    <t>IP 7b</t>
  </si>
  <si>
    <t>Rekonstrukce, modernizace a výstavba vybraných úseků silnic II. a III. třídy s napojením na TEN-T</t>
  </si>
  <si>
    <t>Obyvatelé, návštěvníci, podnikatelské subjekty</t>
  </si>
  <si>
    <t>území aglomerací IPRÚ, Prioritní regionální silniční síť</t>
  </si>
  <si>
    <t>Území aglomerací ITI mimo území hl. m. Prahy</t>
  </si>
  <si>
    <t>Území aglomerací IPRÚ</t>
  </si>
  <si>
    <t>Území aglomerací ITI mimo území hl. m. Prahy, Prioritní regionální silniční síť</t>
  </si>
  <si>
    <t>2.1 Zvýšení kvality a dostupnosti služeb vedoucí k sociální inkluzi</t>
  </si>
  <si>
    <t>Území celé ČR vč. hl. m. Prahy</t>
  </si>
  <si>
    <t>Občané, podnikatelé, zaměstnanci ve veřejné správě</t>
  </si>
  <si>
    <t>Organizační složky státu,  příspěvkové organizace organizačních složek státu,    státní organizace,                 kraje, organizace zřizované nebo zakládané kraji,                    obce, organizace zřizované nebo zakládané obcemi,                   státní podniky</t>
  </si>
  <si>
    <t>OP ŽP, PRV, OP R</t>
  </si>
  <si>
    <t xml:space="preserve">Revitalizace a zatraktivnění 
- památek zapsaných na Seznam světového dědictví UNESCO, 
- památek zařazených na Indikativní seznam světového dědictví UNESCO, 
- národních kulturních památek k 1.1.2014,
- památek evidovaných v Indikativním seznamu národních kulturních památek k 1.1.2014
</t>
  </si>
  <si>
    <t>Návštěvníci a vlastníci kulturního dědictví nebo subjekty s právem hospodaření,
místní obyvatelé a podnikatelé</t>
  </si>
  <si>
    <t>Celá ČR mimo hl. m. Praha</t>
  </si>
  <si>
    <t>Vlastníci nebo subjekty s právem hospodaření kromě fyzických osob nepodnikajících</t>
  </si>
  <si>
    <t>OP VVV, OPZ</t>
  </si>
  <si>
    <t>OP ŽP</t>
  </si>
  <si>
    <t>Zefektivnění ochrany a využívání sbírkových a knihovních fondů a jejich zpřístupnění</t>
  </si>
  <si>
    <t xml:space="preserve">Muzea splňující následující podmínky:                                                - jsou zřizována státem nebo krajem                                                   - spravují sbírku dle zákona č. 122/2000 Sb., o ochraně sbírek muzejní povahy a o změně některých dalších zákonů, ve znění pozdějších předpisů               - návštěvnost, vypočítaná jako roční průměr za psldní 3 roky, překročila 30 tis. návštěvníků  </t>
  </si>
  <si>
    <t>Návštěvníci,
místní obyvatelé a podnikatelé</t>
  </si>
  <si>
    <t>Obyvatelé, návštěvníci, dojíždějící za prací a službami, uživatelé veřejné dopravy</t>
  </si>
  <si>
    <t>OP D, OP PPR</t>
  </si>
  <si>
    <t>Stavby, stevební úpravy, pořízení vybavení a venkovní úpravy komunitních center</t>
  </si>
  <si>
    <t>Osoby sociálně vyloučené či ohrožené sociálním vyloučením, osoby se zdravotním postižením</t>
  </si>
  <si>
    <t>Nestátní neziskové organizace, OSS, PO OSS, kraje, organizace zřizované nebo zakládané kraji, obce, organizace zřizované nebo zakládané obcemi, dobrovolné svazky obcí, organizace zřizované nebo zakládané dobrovolnými svazky obcí, církve, církevní organizace</t>
  </si>
  <si>
    <t>Pořízení bytů, bytových domů, nebytových prostor a jejich adaptace pro potřeby sociálního bydlení a pořízení nezbytného základního vybavení</t>
  </si>
  <si>
    <t>Osoby v bytové nouzi</t>
  </si>
  <si>
    <t>Obce, NNO, církve, církevní organizace</t>
  </si>
  <si>
    <t xml:space="preserve">OP VVV, PRV, OP ŽP, OP Z, </t>
  </si>
  <si>
    <t>OP VVV, OP Z</t>
  </si>
  <si>
    <t xml:space="preserve">Revitalizace a zatraktivnění 
- památek zapsaných na Seznam světového dědictví UNESCO, 
- památek zařazených na Indikativní seznam světového dědictví UNESCO, 
- národních kulturních památek k 1.1.2014,
- památek evidovaných v Indikativním seznamu národních kulturních památek k 1.1.2014                                          Zefektivnění ochrany a využívání sbírkových a knihovních fondů a jejich zpřístupnění   </t>
  </si>
  <si>
    <t>Výstavba, zavedení, rekonstrukce nebo modernizace inteligentních dopravních systémů a dopravní telematiky pro veřejnou dopravu</t>
  </si>
  <si>
    <t>Infrastruktury pro předškolní vzdělávání - podpora zařízení péče o děti do 3 let, dětských skupin a mateřských škol</t>
  </si>
  <si>
    <t>Děti do 3 let, děti v předškolním vzdělávání, osoby sociálně vyloučené či ohrožené sociálním vyloučením osoby se speciálními vzdělávacími potřebami, pedagogičtí pracovníci, pracovníci a dobrovolní pracovníci organizací působících v oblasti vzdělávání nebo asistenčních služeb a v oblasti neformálního a zájmového vzdělávání dětí a mládeže</t>
  </si>
  <si>
    <t>Zařízení péče o děti do 3 let, školy a školská zařízení v oblasti předškolního vzdělávání, další subjekty podílející se na realizaci vzdělávacích aktivit, kraje, organizace zřizované nebo zakládané kraji, obce,                                           organizace zřizované nebo zakládané obcemi, nestátní neziskové organizace</t>
  </si>
  <si>
    <t>OP VVV, OP PPR, OP Z</t>
  </si>
  <si>
    <r>
      <t>Druh výzvy</t>
    </r>
    <r>
      <rPr>
        <b/>
        <vertAlign val="superscript"/>
        <sz val="10"/>
        <rFont val="Arial"/>
        <family val="2"/>
        <charset val="238"/>
      </rPr>
      <t xml:space="preserve"> </t>
    </r>
  </si>
  <si>
    <t>Celé území ČR mimo hl.m. Prahy</t>
  </si>
  <si>
    <t>PRV, OP ŽP, OP Z, OP VVV</t>
  </si>
  <si>
    <t>Revitalizace vybraných památek II.</t>
  </si>
  <si>
    <t>Stavby, stavební úpravy, úprava vnějších prostor a pořízení vybavení stanice základní složky IZS</t>
  </si>
  <si>
    <t>Rozvoj infrastruktury komunitních center</t>
  </si>
  <si>
    <t>Rozvoj infrastruktury komunitních center (SVL)</t>
  </si>
  <si>
    <t>Datovým zdrojem pro definování datových položek Harmonogramu výzev na rok 2016 je MP monitorování a MP MS2014+.</t>
  </si>
  <si>
    <t>Návštěvníci a vlastníci kulturního dědictví nebo subjekty s právem hospodaření</t>
  </si>
  <si>
    <t>Deinstitucionalizace sociálních služeb (včetně SVL)</t>
  </si>
  <si>
    <t>Deinstitucionalizace sociálních služeb za účelem sociálního začleňování a zvýšení uplatnitelnosti na trhu práce</t>
  </si>
  <si>
    <t>Kraje, obce, dobrovolné svazky obcí, organizace zřizované nebo zakládané kraji, organizace zřizované nebo zakládané obcemi, organizace zřizované nebo zakládané dobrovolnými svazky obcí, provozovatelé dráhy nebo drážní dopravy podle zákona č. 266/1994 Sb., dopravci ve veřejné linkové dopravě na základě smlouvy o veřejných službách v přepravě cestujících dle zákona č. 194/2010 Sb., Ministerstvo dopravy ČR</t>
  </si>
  <si>
    <t>Zvýšení bezpečnosti železniční, silniční, cyklistické a pěší dopravy.                                         Telematika.                                    Výstavba cyklostezek, cyklotras a doprovodné infrastruktury             Výstavba a modernizace přestupních terminálů, souvisejících záchytných parkovišť a parkovacích domů v návaznosti na veřejnou hromadnou dopravu                                          Pořízení nízkoemisních a bezemisních vozidel, využívajících alternativní zdroje paliv a splňujících normu EURO 6, pořízení trakčních vozidel městské dopravy</t>
  </si>
  <si>
    <t>Pořízení nízkoemisních a bezemisních vozidel, využívajících alternativní zdroje paliv a splňujících normu EURO 6, pořízení trakčních vozidel městské dopravy</t>
  </si>
  <si>
    <t>OP D</t>
  </si>
  <si>
    <t>OP D, OP PPR, OP PIK</t>
  </si>
  <si>
    <t>Vybrané úseky silnic II. a III. třídy (ITI)</t>
  </si>
  <si>
    <t>Vybrané úseky silnic II. a III. třídy (IPRÚ)</t>
  </si>
  <si>
    <t>Nízkoemisní a bezemisní vozidla</t>
  </si>
  <si>
    <t>Dopravní obslužnost (ITI)</t>
  </si>
  <si>
    <t>Dopravní obslužnost (IPRÚ)</t>
  </si>
  <si>
    <t>Vzdělávací a výcviková střediska IZS</t>
  </si>
  <si>
    <t>Stanice IZS</t>
  </si>
  <si>
    <t>Rozvoj sociálních služeb</t>
  </si>
  <si>
    <t>Rozvoj sociálních služeb (SVL)</t>
  </si>
  <si>
    <t>Sociální podnikání (ITI)</t>
  </si>
  <si>
    <t>Sociální podnikání (IPRÚ)</t>
  </si>
  <si>
    <t xml:space="preserve">Infrastruktura základních škol </t>
  </si>
  <si>
    <t>Infrastruktura základních škol (SVL)</t>
  </si>
  <si>
    <t>Regionální vzdělávání (ITI)</t>
  </si>
  <si>
    <t>Regionální vzdělávání (IPRÚ)</t>
  </si>
  <si>
    <t>Infrastruktura pro předškolní vzdělávání (ITI)</t>
  </si>
  <si>
    <t>Infrastruktura pro předškolní vzdělávání (IPRÚ)</t>
  </si>
  <si>
    <t>Muzea</t>
  </si>
  <si>
    <t>Knihovny</t>
  </si>
  <si>
    <t>Kulturní dědictví (ITI)</t>
  </si>
  <si>
    <t>Kulturní dědictví (IPRÚ)</t>
  </si>
  <si>
    <t>eGovernment I.</t>
  </si>
  <si>
    <t>OSVČ, obchodní korporace, NNO, církve, církevní organizace</t>
  </si>
  <si>
    <t>07/2016</t>
  </si>
  <si>
    <t>Kraje, organizace zřizované nebo zakládané kraji</t>
  </si>
  <si>
    <t>OSS, příspěvkové organizace organizačních složek státu, státní organizace, státní podniky</t>
  </si>
  <si>
    <t>Území kraje, území obce</t>
  </si>
  <si>
    <t>Infrastruktura pro zájmové, neformální a celoživotní vzdělávání (SVL)</t>
  </si>
  <si>
    <t xml:space="preserve">Infrastruktura pro zájmové, neformální a celoživotní vzdělávání </t>
  </si>
  <si>
    <t>Telematika pro veřejnou dopravu</t>
  </si>
  <si>
    <t>Nákup objektů, zařízení a vybavení a stavební úpravy pro sociální služby.        Vybudování zázemí pro terénní služby. Ambulatní sociální služby. Pobytové sociální služby. Pořízení bytů, bytových domů, nebytových prostor a jejich adaptace pro potřeby sociálního bydlení a pořízení nezbytného základního vybavení. Stavby, stevební úpravy, pořízení vybavení a venkovní úpravy komunitních center.</t>
  </si>
  <si>
    <t>Sociální infrastruktura (ITI)</t>
  </si>
  <si>
    <t>Sociální infrastruktura (IPRÚ)</t>
  </si>
  <si>
    <t>MV - Generální ředitelství HZS ČR 
HZS krajů 
Záchranný útvar HZS ČR 
organizační složky státu a jimi zřizované nebo zakládané organizace, které zajišťují vzdělání a výcvik složek IZS
Policejní prezidium ČR
krajská ředitelství Policie ČR
kraje (kromě hl. m. Prahy) jako zřizovatelé zdravotnické záchranné služby krajů, státní organizace, která zřizuje jednotku HZS podniku s územní působností</t>
  </si>
  <si>
    <t xml:space="preserve">Specifické informační a komunikační systémy a infrastruktura II. </t>
  </si>
  <si>
    <t>Specifické informační a komunikační systémy a infrastruktura I.</t>
  </si>
  <si>
    <t xml:space="preserve">Nestátní neziskové organizace, organizační složky státu, příspěvkové organizace organizačních složek státu,    kraje, organizace zřizované nebo zakládané kraji, obce, organizace zřizované nebo zakládané obcemi, dobrovolné svazky obcí, organizace zřizované nebo zakládané dobrovolnými svazky obcí, církve, církevní organizace
</t>
  </si>
  <si>
    <t>Komunitně vedený místní rozvoj - sociální infrastruktura</t>
  </si>
  <si>
    <t>Kraje a obce, pokud poskytují veřejné služby v přepravě cestujících samy, dopravci ve veřejné dopravě na základě smlouvy o veřejných službách</t>
  </si>
  <si>
    <t>Kraje, obce, dobrovolné svazky obcí, organizace zřizované nebo zakládané kraji, organizace zřizované nebo zakládané obcemi, organizace zřizované nebo zakládané dobrovolnými svazky obcí, dopravci ve veřejné dopravě na základě smlouvy o veřejných službách v přepravě cestujících, provozovatelé dráhy nebo drážní dopravy podle zákona č. 266/1994 Sb., Ministerstvo dopravy ČR</t>
  </si>
  <si>
    <t>Kraje, obce, dobrovolné svazky obcí, organizace zřizované nebo zakládané kraji, organizace zřizované nebo zakládané obcemi, organizace zřizované nebo zakládané dobrovolnými svazky obcí, dopravci ve veřejné dopravě na základě smlouvy o veřejných službách v přepravě cestujících</t>
  </si>
  <si>
    <t xml:space="preserve">Komunitně vedený místní rozvoj - vzdělávání </t>
  </si>
  <si>
    <t xml:space="preserve">Komunitně vedený místní rozvoj - řešení rizik </t>
  </si>
  <si>
    <t xml:space="preserve">Infrastruktura středních škol a vyšších odborných škol </t>
  </si>
  <si>
    <t>Infrastruktura středních škol a vyšších odborných škol (SVL)</t>
  </si>
  <si>
    <t>Sociální podnikání II.</t>
  </si>
  <si>
    <t>Sociální podnikání pro SVL II.</t>
  </si>
  <si>
    <t>Sociální bydlení (SVL)</t>
  </si>
  <si>
    <t>Sociální bydlení</t>
  </si>
  <si>
    <t>Komunitně vedený místní rozvoj - sociální podnikání</t>
  </si>
  <si>
    <t>Komunitně vedený místní rozvoj - dopravní obslužnost</t>
  </si>
  <si>
    <t xml:space="preserve">Komunitně vedený místní rozvoj -  dokumenty územního rozvoje </t>
  </si>
  <si>
    <t>Plánovaná data udávají pouze měsíce</t>
  </si>
  <si>
    <t xml:space="preserve">Modernizace komunikační infrastruktury subjektů veřejné správy, technologická a komunikační infrastruktura (datová centra), Bezpečnost a krizové řízení, rozvoj radiokomunikační infrastruktury státu, elektronizace podpůrných procesů </t>
  </si>
  <si>
    <t xml:space="preserve">Modernizace komunikační infrastruktury subjektů veřejné správy, technologická a komunikační infrastruktura (datová centra), Bezpečnost a krizové řízení, rozvoj radiokomunikační infrastruktury státu, elektronizace podpůrných procesů 
</t>
  </si>
  <si>
    <t xml:space="preserve">Elektronizace odvětví: eCulture, eEducation, elektronická identita, eIDAS, sociální služby, pojištění, dávky, eHealth, výběr daní a pojištění, eJustice
</t>
  </si>
  <si>
    <t>Správní obvody obcí s rozšířenou působností, na jejichž území se nenachází sociálně vyloučené lokality, mimo hl.m. Praha</t>
  </si>
  <si>
    <t>Správní obvody obcí s rozšířenou působností, na jejichž území se nachází sociálně vyloučené lokality, mimo hl.m. Praha</t>
  </si>
  <si>
    <t>Stavební úpravy a pořízení vybavení odborných učeben za účelem zvýšení kvality vzdělávání ve vazbě budoucí uplatnění na trhu práce v klíčových kompetencích (komunikace v cizích jazycích, práce s digitálními technologiemi, přírodní vědy, technické a řemeslné obory).</t>
  </si>
  <si>
    <t>Osoby sociálně vyloučené nebo ohrožené sociálním vyloučením - dlouhodobě nezaměstnaní, osoby opouštějící výkon trestu a zařízení pro ústavní nebo ochrannou výchovu a osoby se zdravotním postižením, azylanti do 12 měsíců od získání azylu</t>
  </si>
  <si>
    <t>OP PPR</t>
  </si>
  <si>
    <t>Zateplování</t>
  </si>
  <si>
    <t>Podpora bezpečnosti dopravy a cyklodopravy II.</t>
  </si>
  <si>
    <t xml:space="preserve">Rekonstrukce, modernizace a výstavba komunikací pro pěší       včetně souvisejících bezpečnostních prvků; Rekonstrukce, modernizace a výstavba komunikací pro cyklisty včetně doprovodné infrastruktury
</t>
  </si>
  <si>
    <t>Kraje, obce,  dobrovolné svazky obcí, organizace zřizované nebo zakládané kraji,  organizace zřizované nebo zakládané obcemi,  organizace zřizované nebo zakládané dobrovolnými svazky obcí, provozovatelé dráhy nebo drážní dopravy podle zákona č. 266/1994 Sb.</t>
  </si>
  <si>
    <t>Knihovny zřízené podle paragrafu 3b zákona č. 257/2001 Sb, o knihovnách a podmínkách provozování veřejných knihovnických a informačních služeb</t>
  </si>
  <si>
    <t>Stavby, stavební úpravy, pořízení technologií (včetně simulačních technologií), technického a technologického vybavení nezbytného pro výuku a odbornou přípravu, výukového SW a výcvikových a školících pomůcek za účelem modernizace stávajících vzdělávacích a výcvikových středisek pro základní složky IZS, zaměřených na rozvoj specifických dovedností a součinnost základních složek IZS při řešení mimořádných událostí</t>
  </si>
  <si>
    <t>Obce, kraje, organizace zřizované nebo zakládané kraji, organizace zřizované nebo zakládané obcemi</t>
  </si>
  <si>
    <t>Nákup objektů, zařízení a vybavení a stavební úpravy pro sociální služby.        Vybudování zázemí pro terénní služby. Ambulatní sociální služby. Pobytové sociální služby</t>
  </si>
  <si>
    <t xml:space="preserve">Příspěvkové organizace Ministerstva zdravotnictví ČR, organizace zřizované nebo zakládané kraji, organizace zřizované nebo zakládané obcemi, subjekty poskytující veřejnou službu v oblasti zdravotní péče podle zákona č.372/2011 nebo zákona č. 258/2000 Sb., v platných zněních, obchodní společnosti
</t>
  </si>
  <si>
    <t>Stavby, stavební úpravy a pořízení vybavení odborných učeben za účelem zvýšení kvality vzdělávání ve vazbě budoucí uplatnění na trhu práce v klíčových kompetencích (komunikace v cizích jazycích, práce s digitálními technologiemi, přírodní vědy, technické a řemeslné obory). Rekonstrukce a stavební úpravy stávající infrastruktury ve vazbě na budování bezbariérovosti škol</t>
  </si>
  <si>
    <t>Studenti, osoby sociálně vyloučené, osoby ohrožené sociálním vyloučením, osoby se speciálními vzdělávacími potřebami, pedagogičtí pracovníci</t>
  </si>
  <si>
    <t>Školy a školská zařízení v oblasti středního a vyššího odborného vzdělávání, kraje, organizace zřizované nebo zakládané kraji, obce, organizace zřizované nebo zakládané obcemi, NNO, církve, církevní organizace, OSS, PO OSS, další subjekty podílející se na realizaci vzdělávaích aktivit</t>
  </si>
  <si>
    <t>Stavby, stavební úpravy a pořízení vybavení odborných učeben za účelem zvýšení kvality vzdělávání ve vazbě budoucí uplatnění na trhu práce v klíčových kompetencích (komunikace v cizích jazycích, práce s digitálními technologiemi, přírodní vědy, technické a řemeslné obory). Rekonstrukce a stavební úpravy stávající infrastruktury ve vazbě na budování bezbariérovosti škol. Zvýšení kapacit škol ve vazbě na území se sociálně vyloučenou lokalitou, kde je prokazatelný nedostatek těchto kapacit</t>
  </si>
  <si>
    <t>Pořízení územních plánů, pořízení regulačních plánů, pořízení územních studií</t>
  </si>
  <si>
    <t>Obyvatelé a návštěvníci venkovských oblasti, území MAS</t>
  </si>
  <si>
    <t xml:space="preserve">Venkovské oblasti se schválenou SCLLD, tvořené správními územími obcí s méně než 25 000, obyvateli. Velkost MAS nebude mneší než 10 000 obyvatel a nepřekročí hranici 100 000 obyvatel </t>
  </si>
  <si>
    <t>Vlastníci nebo subjekty s právem hospodaření kromě fyzických osob nepodnikajících;                       Muzea splňující následující podmínky:                                                - jsou zřizována státem nebo krajem                                                   - spravují sbírku dle zákona č. 122/2000 Sb., o ochraně sbírek muzejní povahy a o změně některých dalších zákonů, ve znění pozdějších předpisů               - návštěvnost, vypočítaná jako roční průměr za poslední 3 roky, překročila 30 tis. návštěvníků                  Knihovny zřízené podle paragrafu 3b zákona č. 257/2001 Sb, o knihovnách a podmínkách provozování veřejných knihovnických a informačních služeb</t>
  </si>
  <si>
    <t>Vlastníci nebo subjekty s právem hospodaření kromě fyzických osob nepodnikajících;                       Muzea splňující následující podmínky:                                                - jsou zřizována státem nebo krajem                                                   - spravují sbírku dle zákona č. 122/2000 Sb., o ochraně sbírek muzejní povahy a o změně některých dalších zákonů, ve znění pozdějších předpisů               - návštěvnost, vypočítaná jako roční průměr za psldní 3 roky, překročila 30 tis. návštěvníků                  Knihovny zřízené podle paragrafu 3b zákona č. 257/2001 Sb, o knihovnách a podmínkách provozování veřejných knihovnických a informačních služeb</t>
  </si>
  <si>
    <t>Výstavba a rekonstrukce přestupních uzlů, souvisejících záchytných parkovišť, parkovacích v návaznosti na veřejnou dopravu. 
stavba a rekonstrukce cyklostezek a cyklotras, doprovodná infrastruktura, 
zvyšování bezpečnosti železniční, silniční cyklistické a pěší dopravy,  
výstavba, zavedení rekonstrukce nebo modernizace inteligentních dopravních systémů a dopravní telematiyk pro veřejnou dopravu, modernizace informačních systémů pro cestující,  
pořízení nízkoemisních a bezemisních vozidel, využívajících alternativní, zdroje paliv a splňujících normu EURO 6, pořízení trakčních vozidel městské dopravy</t>
  </si>
  <si>
    <t>Subjekty, které realizují projekty v rámci SCLLD na území MAS, kategorie příjemců vychází z jednotlivých specifických cílů IROP</t>
  </si>
  <si>
    <t>Žáci, studenti, osoby sociálně vyloučené, osoby ohrožené sociálním vyloučením, osoby se speciálními vzdělávacími potřebami, pedagogičtí pracovníci, pracovníci a dobrovolní pracovníci organizací působících v oblasti dalšího vzdělávání nebo asistenčních služeb a v oblasti neformálního a zájmového vzdělávání dětí a mládeže</t>
  </si>
  <si>
    <t>Nákup objektů, zařízení a vybavení a stavební úpravy pro sociální služby.        Vybudování zázemí pro terénní služby. Ambulatní sociální služby. Pobytové sociální služby. Pořízení bytů, bytových domů, nebytových prostor a jejich adaptace pro potřeby sociálního bydlení a pořízení nezbytného základního vybavení. Stavby, stevební úpravy, pořízení vybavení a venkovní úpravy komunitních center</t>
  </si>
  <si>
    <t>Revitalizace památek a parků NKP, UNESCO</t>
  </si>
  <si>
    <t xml:space="preserve">Komunitně vedený místní rozvoj - kulturní dědictví </t>
  </si>
  <si>
    <t>Venkovské oblasti se schválenou SCLLD, tvořené správními územími obcí s méně než 25 000, obyvateli. Velkost MAS nebude mneší než 10 000 obyvatel a nepřekročí hranici 100 000 obyvatel</t>
  </si>
  <si>
    <t xml:space="preserve">Výstavba, rekonstrukce a vybavení sociálních podniků, vznik nového sociálního podniku, aktivity osob samostatně výdělečně činných v sociálním podnikání </t>
  </si>
  <si>
    <t>Žáci, osoby sociálně vyloučené, osoby ohrožené sociálním vyloučením, osoby se speciálními vzdělávacími potřebami, pedagogičtí pracovníci</t>
  </si>
  <si>
    <t>Školy a školská zařízení v oblasti základního vzdělávání, kraje, organizace zřizované nebo zakládané kraji, obce, organizace zřizované nebo zakládané obcemi, NNO, církve, církevní organizace, OSS, PO OSS, další subjekty podílející se na realizaci vzdělávaích aktivit</t>
  </si>
  <si>
    <t>Příspěvkové organizace Ministerstva zdravotnictví ČR, organizace zřizované nebo zakládané kraji, organizace zřizované nebo zakládané obcemi, subjekty poskytující veřejnou službu v oblasti zdravotní péče podle zákona č.372/2011 nebo zákona č. 258/2000 Sb., v platných zněních, nestátní neziskové organizace, dobrovolné svazky obcí, organizace zřizované nebo zakládané dobrovolnými svazky obcíí, církve, církevní organizace, obchodní společnosti</t>
  </si>
  <si>
    <t>Stavby, stavební úpravy a pořízení vybavení pro zajištění rozvoje klíčových kompetencí  žáků, rozšiřování kapacit základních škol (ve správních obvodech ORP se SVL),  podpora sociální inkluze, zajištění vnitřní konektivity škol a připojení k internetu.  Stavby, stavební úpravy a pořízení vybavení pro zajištění rozvoje klíčových kompetencí  žáků, rozšiřování kapacit středních škol (ve správních obvodech ORP se SVL),  podpora sociální inkluze, zajištění vnitřní konektivity škol a připojení k internetu. Stavební úpravy a pořízení vybavení pro zajištění rozvoje klíčových kompetencí pro zájmové, neformální a celoživotní vzdělávání v oblastech komunikace v cizích jazycích, technických a řemeslných oborů, přírodních věd a ve schopnosti práce s digitálními technologiemi</t>
  </si>
  <si>
    <t>Žáci, studenti, osoby sociálně vyloučené, osoby se speciálními vzdělávacími potřebami, pedagogičtí pracovníci, pracovníci a dobrovolní pracovníci organizací působících v oblasti dalšího vzdělávání nebo asistenčních služeb a v oblasti neformálního a zájmového vzdělávání dětí a mládeže, dospělí v dalším vzdělávání</t>
  </si>
  <si>
    <t>Školy a školská zařízení v oblasti základního vzdělávání, školy a školská zařízení v oblasti středního a vyššího odborného vzdělávání, další subjekty podílející se na realizaci vzdělávacích aktivit, kraje, organizace zřizované nebo zakládané kraji, obce,                                           organizace zřizované nebo zakládané obcemi, nestátní neziskové organizace,  církve, církevní organizace, OSS, PO OSS</t>
  </si>
  <si>
    <t>Podpora vzdělávání dětí v předškolním věku, stavební úpravy, pořizení vybavení pro zajištění rozje žáků  arozšiřování kapacit základních škol, podpora sociální inkluze, zajištění rozvoje studentů, rozšiřování kapacit středních škol, zajištění vnitřní konetikvity škole a připojení k internetu
Stavební úpravy, pořízení vyvavení pro zajištění rozvoje klíčových kompetencí formou zájmového a neformálního vzdělávání v oblastech komunikace v cizích jazycích, technických a řemeslných oborů, přírodních věd a ve schopnosti práce s digitálními technologiemi,  
stavební úpravy, pořízení vybavení pro vybudování a zkvalitnění kapacity pro účely dalšího vzdělávání</t>
  </si>
  <si>
    <t>Stavební úpravy stanice základních složky IZS ve stávající dislokaci, výstavba nových garážových prostor, pořízení elektrocentrály pro zajištění náhradního zdroje elektircké energie pro nouzový provoz stanice, vybudování stanice základní složky IZS se změnou její dislokace na místo pro zajištění rychlého výjezdu složek. Podpořena bude stavba a její vybavení, bude uvedena úprava vnějších prostor. 
Pořízení odpovídající techniky a věcných prostředků pro konkrétní území</t>
  </si>
  <si>
    <t>Vlastníci bytových domů a společenství vlastníků jednotek s výjimkou fyzických osob nepodnikajících</t>
  </si>
  <si>
    <r>
      <t>1.2 Zvýšení podílu udržitelných forem dopravy</t>
    </r>
    <r>
      <rPr>
        <sz val="10"/>
        <color rgb="FFFF0000"/>
        <rFont val="Times New Roman"/>
        <family val="1"/>
        <charset val="238"/>
      </rPr>
      <t> </t>
    </r>
  </si>
  <si>
    <t>4.1 Posílení komunitně vedeného místního rozvoje za účelem zvýšení kvality ve venkovských oblastech a aktivizace místního potenciálu</t>
  </si>
  <si>
    <t>2.3 Rozvoj infrastruktury pro poskytování zdravotních služeb a péče o zdraví</t>
  </si>
  <si>
    <t>3.1 Zefektivnění prezentace, posílení ochrany a rozvoje kulturního a přírodního dědictví</t>
  </si>
  <si>
    <r>
      <t>1.2 Zvýšení podílu udržitelných forem dopravy</t>
    </r>
    <r>
      <rPr>
        <sz val="10"/>
        <rFont val="Times New Roman"/>
        <family val="1"/>
        <charset val="238"/>
      </rPr>
      <t> </t>
    </r>
  </si>
  <si>
    <t>1.1 Zvýšení regionální mobility prostřednictvím modernizace a rozvoje sítí regionální silniční infratruktury navazující na síť TEN-T</t>
  </si>
  <si>
    <t>Nákup objektů, zařízení a vybavení a stavební úpravy pro sociální služby. Vybudování zázemí pro terénní služby. Ambulantní sociální služby. Pobytové sociální služby. Pořízení bytů bytových domů, nebytových prosotr a jejich adaptace pro potřeby sociálního bydlení a pořízení nezbytného základního vybavení. Stavby, stavební úprav, pořízení vybavení a venkovní úpravy komunitních center</t>
  </si>
  <si>
    <t>Harmonogram výzev pro IROP na rok 2016  (k 23.5.2016)</t>
  </si>
  <si>
    <t xml:space="preserve">Zmněy od verze k 1. 4. 2016 do 23. 5. 2016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</si>
</sst>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yyyy"/>
  </numFmts>
  <fonts count="18" x14ac:knownFonts="1">
    <font>
      <sz val="11"/>
      <color theme="1"/>
      <name val="Calibri"/>
      <family val="2"/>
      <charset val="238"/>
      <scheme val="minor"/>
    </font>
    <font>
      <sz val="10"/>
      <name val="Arial"/>
      <family val="2"/>
      <charset val="238"/>
    </font>
    <font>
      <sz val="8"/>
      <color theme="1"/>
      <name val="Calibri"/>
      <family val="2"/>
      <charset val="238"/>
      <scheme val="minor"/>
    </font>
    <font>
      <i/>
      <sz val="8"/>
      <color theme="1"/>
      <name val="Calibri"/>
      <family val="2"/>
      <charset val="238"/>
      <scheme val="minor"/>
    </font>
    <font>
      <b/>
      <sz val="16"/>
      <name val="Arial"/>
      <family val="2"/>
      <charset val="238"/>
    </font>
    <font>
      <b/>
      <sz val="10"/>
      <name val="Arial"/>
      <family val="2"/>
      <charset val="238"/>
    </font>
    <font>
      <b/>
      <vertAlign val="superscript"/>
      <sz val="10"/>
      <name val="Arial"/>
      <family val="2"/>
      <charset val="238"/>
    </font>
    <font>
      <i/>
      <sz val="10"/>
      <name val="Arial"/>
      <family val="2"/>
      <charset val="238"/>
    </font>
    <font>
      <i/>
      <sz val="10"/>
      <name val="Calibri"/>
      <family val="2"/>
      <charset val="238"/>
      <scheme val="minor"/>
    </font>
    <font>
      <sz val="10"/>
      <name val="Times New Roman"/>
      <family val="1"/>
      <charset val="238"/>
    </font>
    <font>
      <sz val="11"/>
      <name val="Arial"/>
      <family val="2"/>
      <charset val="238"/>
    </font>
    <font>
      <sz val="11"/>
      <name val="Calibri"/>
      <family val="2"/>
      <charset val="238"/>
      <scheme val="minor"/>
    </font>
    <font>
      <sz val="10"/>
      <name val="Calibri"/>
      <family val="2"/>
      <charset val="238"/>
      <scheme val="minor"/>
    </font>
    <font>
      <b/>
      <i/>
      <sz val="10"/>
      <name val="Arial"/>
      <family val="2"/>
      <charset val="238"/>
    </font>
    <font>
      <sz val="12"/>
      <name val="Arial"/>
      <family val="2"/>
      <charset val="238"/>
    </font>
    <font>
      <sz val="8"/>
      <name val="Arial"/>
      <family val="2"/>
      <charset val="238"/>
    </font>
    <font>
      <sz val="10"/>
      <color theme="1"/>
      <name val="Arial"/>
      <family val="2"/>
      <charset val="238"/>
    </font>
    <font>
      <sz val="10"/>
      <color rgb="FFFF0000"/>
      <name val="Times New Roman"/>
      <family val="1"/>
      <charset val="238"/>
    </font>
  </fonts>
  <fills count="12">
    <fill>
      <patternFill patternType="none"/>
    </fill>
    <fill>
      <patternFill patternType="gray125"/>
    </fill>
    <fill>
      <patternFill patternType="solid">
        <fgColor theme="6" tint="0.79998168889431442"/>
        <bgColor indexed="64"/>
      </patternFill>
    </fill>
    <fill>
      <patternFill patternType="solid">
        <fgColor them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theme="0"/>
        <bgColor indexed="64"/>
      </patternFill>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bottom style="thin">
        <color theme="4" tint="0.39997558519241921"/>
      </bottom>
      <diagonal/>
    </border>
  </borders>
  <cellStyleXfs count="1">
    <xf numFmtId="0" fontId="0" fillId="0" borderId="0"/>
  </cellStyleXfs>
  <cellXfs count="81">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2" fillId="10" borderId="0" xfId="0" applyFont="1" applyFill="1" applyAlignment="1">
      <alignment horizontal="left" vertical="center"/>
    </xf>
    <xf numFmtId="0" fontId="4" fillId="0" borderId="2" xfId="0" applyFont="1" applyBorder="1" applyAlignment="1">
      <alignment horizontal="center" vertical="center"/>
    </xf>
    <xf numFmtId="0" fontId="1" fillId="0" borderId="1" xfId="0" applyFont="1" applyFill="1" applyBorder="1" applyAlignment="1">
      <alignment horizontal="justify" vertical="center" wrapText="1"/>
    </xf>
    <xf numFmtId="0" fontId="1" fillId="6" borderId="3"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1" fillId="0" borderId="1" xfId="0" applyFont="1" applyFill="1" applyBorder="1" applyAlignment="1">
      <alignment horizontal="left" vertical="center"/>
    </xf>
    <xf numFmtId="3" fontId="1" fillId="0" borderId="1" xfId="0" applyNumberFormat="1"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left" vertical="center" wrapText="1"/>
    </xf>
    <xf numFmtId="164" fontId="1" fillId="0" borderId="1" xfId="0" applyNumberFormat="1" applyFont="1" applyFill="1" applyBorder="1" applyAlignment="1">
      <alignment horizontal="left" vertical="center" wrapText="1"/>
    </xf>
    <xf numFmtId="3" fontId="1" fillId="10" borderId="0" xfId="0" applyNumberFormat="1" applyFont="1" applyFill="1" applyBorder="1" applyAlignment="1">
      <alignment horizontal="left" vertical="center" wrapText="1"/>
    </xf>
    <xf numFmtId="0" fontId="11" fillId="0" borderId="0" xfId="0" applyFont="1" applyAlignment="1">
      <alignment vertical="center"/>
    </xf>
    <xf numFmtId="0" fontId="12" fillId="0" borderId="0" xfId="0" applyFont="1" applyAlignment="1">
      <alignment vertical="center"/>
    </xf>
    <xf numFmtId="0" fontId="11" fillId="0" borderId="0" xfId="0" applyFont="1" applyFill="1" applyAlignment="1">
      <alignment vertical="center"/>
    </xf>
    <xf numFmtId="164" fontId="1" fillId="0" borderId="0" xfId="0" applyNumberFormat="1" applyFont="1" applyBorder="1" applyAlignment="1">
      <alignment horizontal="left" vertical="center" wrapText="1"/>
    </xf>
    <xf numFmtId="0" fontId="10" fillId="0" borderId="0" xfId="0" applyFont="1" applyAlignment="1">
      <alignment horizontal="justify" vertical="center"/>
    </xf>
    <xf numFmtId="0" fontId="11" fillId="0" borderId="0" xfId="0" applyFont="1" applyAlignment="1">
      <alignment vertical="center" wrapText="1"/>
    </xf>
    <xf numFmtId="0" fontId="11" fillId="0" borderId="0" xfId="0" applyFont="1" applyBorder="1" applyAlignment="1">
      <alignment vertical="center"/>
    </xf>
    <xf numFmtId="0" fontId="14" fillId="0" borderId="0" xfId="0" applyFont="1" applyAlignment="1">
      <alignment horizontal="justify" vertical="center"/>
    </xf>
    <xf numFmtId="0" fontId="13" fillId="0" borderId="8" xfId="0" applyFont="1" applyBorder="1" applyAlignment="1">
      <alignment horizontal="center" vertical="center"/>
    </xf>
    <xf numFmtId="0" fontId="15" fillId="0" borderId="0" xfId="0" applyFont="1" applyAlignment="1">
      <alignment horizontal="justify" vertical="center"/>
    </xf>
    <xf numFmtId="0" fontId="11" fillId="0" borderId="0" xfId="0" applyFont="1" applyFill="1" applyBorder="1" applyAlignment="1">
      <alignment vertical="center"/>
    </xf>
    <xf numFmtId="0" fontId="10" fillId="0" borderId="0" xfId="0" applyFont="1" applyAlignment="1">
      <alignment vertical="center"/>
    </xf>
    <xf numFmtId="0" fontId="1" fillId="0" borderId="1" xfId="0" applyFont="1" applyFill="1" applyBorder="1" applyAlignment="1">
      <alignment horizontal="justify" vertical="center"/>
    </xf>
    <xf numFmtId="0" fontId="16" fillId="0" borderId="1" xfId="0" applyFont="1" applyFill="1" applyBorder="1" applyAlignment="1">
      <alignment horizontal="left" vertical="center" wrapText="1"/>
    </xf>
    <xf numFmtId="0" fontId="16" fillId="0" borderId="1" xfId="0" applyFont="1" applyFill="1" applyBorder="1" applyAlignment="1">
      <alignment vertical="center" wrapText="1"/>
    </xf>
    <xf numFmtId="3" fontId="16" fillId="0" borderId="1" xfId="0" applyNumberFormat="1" applyFont="1" applyFill="1" applyBorder="1" applyAlignment="1">
      <alignment horizontal="left" vertical="center" wrapText="1"/>
    </xf>
    <xf numFmtId="0" fontId="16" fillId="0" borderId="1" xfId="0" applyFont="1" applyFill="1" applyBorder="1" applyAlignment="1">
      <alignment horizontal="left" vertical="center"/>
    </xf>
    <xf numFmtId="49" fontId="1" fillId="0" borderId="1" xfId="0" applyNumberFormat="1" applyFont="1" applyFill="1" applyBorder="1" applyAlignment="1">
      <alignment horizontal="left" vertical="center" wrapText="1"/>
    </xf>
    <xf numFmtId="0" fontId="4" fillId="0" borderId="2" xfId="0" applyFont="1" applyFill="1" applyBorder="1" applyAlignment="1">
      <alignment horizontal="center" vertical="center"/>
    </xf>
    <xf numFmtId="164" fontId="16" fillId="0" borderId="1" xfId="0" applyNumberFormat="1" applyFont="1" applyFill="1" applyBorder="1" applyAlignment="1">
      <alignment horizontal="left" vertical="center" wrapText="1"/>
    </xf>
    <xf numFmtId="16" fontId="1" fillId="0" borderId="1" xfId="0" applyNumberFormat="1" applyFont="1" applyFill="1" applyBorder="1" applyAlignment="1">
      <alignment horizontal="left" vertical="center" wrapText="1"/>
    </xf>
    <xf numFmtId="0" fontId="1" fillId="11" borderId="1" xfId="0" applyFont="1" applyFill="1" applyBorder="1" applyAlignment="1">
      <alignment horizontal="left" vertical="center" wrapText="1"/>
    </xf>
    <xf numFmtId="0" fontId="16" fillId="11" borderId="1" xfId="0" applyFont="1" applyFill="1" applyBorder="1" applyAlignment="1">
      <alignment horizontal="left" vertical="center" wrapText="1"/>
    </xf>
    <xf numFmtId="3" fontId="1" fillId="11" borderId="1" xfId="0" applyNumberFormat="1" applyFont="1" applyFill="1" applyBorder="1" applyAlignment="1">
      <alignment horizontal="left" vertical="center" wrapText="1"/>
    </xf>
    <xf numFmtId="164" fontId="16" fillId="11" borderId="1" xfId="0" applyNumberFormat="1" applyFont="1" applyFill="1" applyBorder="1" applyAlignment="1">
      <alignment horizontal="left" vertical="center" wrapText="1"/>
    </xf>
    <xf numFmtId="164" fontId="1" fillId="11" borderId="1" xfId="0" applyNumberFormat="1" applyFont="1" applyFill="1" applyBorder="1" applyAlignment="1">
      <alignment horizontal="left" vertical="center" wrapText="1"/>
    </xf>
    <xf numFmtId="0" fontId="16" fillId="11" borderId="1" xfId="0" applyFont="1" applyFill="1" applyBorder="1" applyAlignment="1">
      <alignment vertical="center" wrapText="1"/>
    </xf>
    <xf numFmtId="0" fontId="16" fillId="11" borderId="1" xfId="0" applyFont="1" applyFill="1" applyBorder="1" applyAlignment="1">
      <alignment horizontal="justify" vertical="center"/>
    </xf>
    <xf numFmtId="0" fontId="16" fillId="11" borderId="1" xfId="0" applyFont="1" applyFill="1" applyBorder="1" applyAlignment="1">
      <alignment horizontal="left" vertical="center"/>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0" fontId="1" fillId="10" borderId="0" xfId="0" applyFont="1" applyFill="1" applyBorder="1" applyAlignment="1">
      <alignment horizontal="left" vertical="center" wrapText="1"/>
    </xf>
    <xf numFmtId="0" fontId="1" fillId="11" borderId="0" xfId="0" applyFont="1" applyFill="1" applyBorder="1" applyAlignment="1">
      <alignment horizontal="left" vertical="center" wrapText="1"/>
    </xf>
    <xf numFmtId="0" fontId="13" fillId="0" borderId="0" xfId="0" applyFont="1" applyAlignment="1">
      <alignment horizontal="left" vertical="center"/>
    </xf>
    <xf numFmtId="0" fontId="7" fillId="0" borderId="12" xfId="0" applyFont="1" applyBorder="1" applyAlignment="1">
      <alignment horizontal="left" vertical="center" wrapText="1"/>
    </xf>
    <xf numFmtId="0" fontId="5" fillId="3" borderId="1"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4" fillId="0" borderId="0" xfId="0" applyFont="1" applyBorder="1" applyAlignment="1">
      <alignment horizontal="center" vertical="center"/>
    </xf>
    <xf numFmtId="0" fontId="5" fillId="9" borderId="3" xfId="0" applyFont="1" applyFill="1" applyBorder="1" applyAlignment="1">
      <alignment horizontal="center" vertical="center" wrapText="1"/>
    </xf>
    <xf numFmtId="0" fontId="5" fillId="9" borderId="4" xfId="0" applyFont="1" applyFill="1" applyBorder="1" applyAlignment="1">
      <alignment horizontal="center" vertical="center" wrapText="1"/>
    </xf>
    <xf numFmtId="0" fontId="5" fillId="9" borderId="5"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76"/>
  <sheetViews>
    <sheetView tabSelected="1" zoomScale="60" zoomScaleNormal="60" workbookViewId="0">
      <pane ySplit="6" topLeftCell="A22" activePane="bottomLeft" state="frozen"/>
      <selection pane="bottomLeft" activeCell="K20" sqref="K20"/>
    </sheetView>
  </sheetViews>
  <sheetFormatPr defaultRowHeight="15" x14ac:dyDescent="0.25"/>
  <cols>
    <col min="1" max="1" width="7.5703125" style="23" customWidth="1"/>
    <col min="2" max="2" width="16.42578125" style="23" customWidth="1"/>
    <col min="3" max="3" width="9.140625" style="23"/>
    <col min="4" max="4" width="12.7109375" style="23" customWidth="1"/>
    <col min="5" max="5" width="17.42578125" style="24" customWidth="1"/>
    <col min="6" max="6" width="9.140625" style="23"/>
    <col min="7" max="7" width="13.140625" style="23" customWidth="1"/>
    <col min="8" max="8" width="9.140625" style="23"/>
    <col min="9" max="9" width="9.140625" style="23" customWidth="1"/>
    <col min="10" max="10" width="20.42578125" style="23" customWidth="1"/>
    <col min="11" max="11" width="17.28515625" style="23" customWidth="1"/>
    <col min="12" max="12" width="14.7109375" style="23" customWidth="1"/>
    <col min="13" max="13" width="12.42578125" style="23" customWidth="1"/>
    <col min="14" max="14" width="11" style="23" customWidth="1"/>
    <col min="15" max="15" width="10.85546875" style="23" customWidth="1"/>
    <col min="16" max="16" width="12.42578125" style="23" customWidth="1"/>
    <col min="17" max="17" width="9.7109375" style="23" customWidth="1"/>
    <col min="18" max="18" width="33.5703125" style="23" customWidth="1"/>
    <col min="19" max="19" width="22" style="23" customWidth="1"/>
    <col min="20" max="20" width="16.28515625" style="23" customWidth="1"/>
    <col min="21" max="21" width="31.7109375" style="34" customWidth="1"/>
    <col min="22" max="22" width="17.140625" style="23" customWidth="1"/>
    <col min="23" max="23" width="12.42578125" style="23" customWidth="1"/>
    <col min="24" max="24" width="12.85546875" style="23" customWidth="1"/>
    <col min="25" max="25" width="9.140625" style="23" customWidth="1"/>
    <col min="26" max="26" width="11.7109375" style="23" customWidth="1"/>
    <col min="27" max="27" width="11.42578125" style="28" customWidth="1"/>
    <col min="28" max="28" width="10.5703125" style="23" customWidth="1"/>
    <col min="29" max="29" width="11.28515625" style="23" customWidth="1"/>
    <col min="30" max="30" width="10.28515625" style="1" customWidth="1"/>
    <col min="31" max="31" width="18.28515625" style="1" customWidth="1"/>
    <col min="32" max="16384" width="9.140625" style="1"/>
  </cols>
  <sheetData>
    <row r="1" spans="1:29" s="2" customFormat="1" ht="20.25" x14ac:dyDescent="0.25">
      <c r="A1" s="70" t="s">
        <v>276</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row>
    <row r="2" spans="1:29" s="2" customFormat="1" ht="20.25" x14ac:dyDescent="0.25">
      <c r="A2" s="41"/>
      <c r="B2" s="6"/>
      <c r="C2" s="6"/>
      <c r="D2" s="6"/>
      <c r="E2" s="6"/>
      <c r="F2" s="6"/>
      <c r="G2" s="6"/>
      <c r="H2" s="6"/>
      <c r="I2" s="6"/>
      <c r="J2" s="6"/>
      <c r="K2" s="6"/>
      <c r="L2" s="6"/>
      <c r="M2" s="6"/>
      <c r="N2" s="6"/>
      <c r="O2" s="6"/>
      <c r="P2" s="6"/>
      <c r="Q2" s="6"/>
      <c r="R2" s="6"/>
      <c r="S2" s="6"/>
      <c r="T2" s="6"/>
      <c r="U2" s="6"/>
      <c r="V2" s="6"/>
      <c r="W2" s="6"/>
      <c r="X2" s="6"/>
      <c r="Y2" s="6"/>
      <c r="Z2" s="6"/>
      <c r="AA2" s="6"/>
      <c r="AB2" s="6"/>
      <c r="AC2" s="6"/>
    </row>
    <row r="3" spans="1:29" s="3" customFormat="1" ht="12.75" x14ac:dyDescent="0.25">
      <c r="A3" s="71" t="s">
        <v>0</v>
      </c>
      <c r="B3" s="72"/>
      <c r="C3" s="72"/>
      <c r="D3" s="72"/>
      <c r="E3" s="72"/>
      <c r="F3" s="72"/>
      <c r="G3" s="72"/>
      <c r="H3" s="73"/>
      <c r="I3" s="74" t="s">
        <v>1</v>
      </c>
      <c r="J3" s="75"/>
      <c r="K3" s="75"/>
      <c r="L3" s="75"/>
      <c r="M3" s="75"/>
      <c r="N3" s="75"/>
      <c r="O3" s="75"/>
      <c r="P3" s="75"/>
      <c r="Q3" s="76"/>
      <c r="R3" s="77" t="s">
        <v>32</v>
      </c>
      <c r="S3" s="77"/>
      <c r="T3" s="77"/>
      <c r="U3" s="77"/>
      <c r="V3" s="78" t="s">
        <v>37</v>
      </c>
      <c r="W3" s="78"/>
      <c r="X3" s="78"/>
      <c r="Y3" s="78"/>
      <c r="Z3" s="78"/>
      <c r="AA3" s="78"/>
      <c r="AB3" s="78"/>
      <c r="AC3" s="78"/>
    </row>
    <row r="4" spans="1:29" s="2" customFormat="1" ht="12.75" x14ac:dyDescent="0.25">
      <c r="A4" s="63" t="s">
        <v>2</v>
      </c>
      <c r="B4" s="63" t="s">
        <v>3</v>
      </c>
      <c r="C4" s="63" t="s">
        <v>4</v>
      </c>
      <c r="D4" s="63" t="s">
        <v>5</v>
      </c>
      <c r="E4" s="79" t="s">
        <v>6</v>
      </c>
      <c r="F4" s="63" t="s">
        <v>7</v>
      </c>
      <c r="G4" s="63" t="s">
        <v>8</v>
      </c>
      <c r="H4" s="63" t="s">
        <v>9</v>
      </c>
      <c r="I4" s="64" t="s">
        <v>157</v>
      </c>
      <c r="J4" s="65" t="s">
        <v>59</v>
      </c>
      <c r="K4" s="66"/>
      <c r="L4" s="67"/>
      <c r="M4" s="68" t="s">
        <v>10</v>
      </c>
      <c r="N4" s="68" t="s">
        <v>11</v>
      </c>
      <c r="O4" s="68" t="s">
        <v>12</v>
      </c>
      <c r="P4" s="68" t="s">
        <v>13</v>
      </c>
      <c r="Q4" s="68" t="s">
        <v>14</v>
      </c>
      <c r="R4" s="61" t="s">
        <v>33</v>
      </c>
      <c r="S4" s="61" t="s">
        <v>34</v>
      </c>
      <c r="T4" s="61" t="s">
        <v>51</v>
      </c>
      <c r="U4" s="61" t="s">
        <v>35</v>
      </c>
      <c r="V4" s="60" t="s">
        <v>38</v>
      </c>
      <c r="W4" s="60" t="s">
        <v>39</v>
      </c>
      <c r="X4" s="60" t="s">
        <v>52</v>
      </c>
      <c r="Y4" s="60" t="s">
        <v>40</v>
      </c>
      <c r="Z4" s="60" t="s">
        <v>41</v>
      </c>
      <c r="AA4" s="60" t="s">
        <v>42</v>
      </c>
      <c r="AB4" s="60" t="s">
        <v>43</v>
      </c>
      <c r="AC4" s="60" t="s">
        <v>44</v>
      </c>
    </row>
    <row r="5" spans="1:29" s="2" customFormat="1" ht="85.5" customHeight="1" x14ac:dyDescent="0.25">
      <c r="A5" s="63"/>
      <c r="B5" s="63"/>
      <c r="C5" s="63"/>
      <c r="D5" s="63"/>
      <c r="E5" s="80"/>
      <c r="F5" s="63"/>
      <c r="G5" s="63"/>
      <c r="H5" s="63"/>
      <c r="I5" s="64"/>
      <c r="J5" s="8" t="s">
        <v>81</v>
      </c>
      <c r="K5" s="9" t="s">
        <v>82</v>
      </c>
      <c r="L5" s="9" t="s">
        <v>83</v>
      </c>
      <c r="M5" s="69"/>
      <c r="N5" s="69"/>
      <c r="O5" s="69"/>
      <c r="P5" s="69"/>
      <c r="Q5" s="69"/>
      <c r="R5" s="62"/>
      <c r="S5" s="62"/>
      <c r="T5" s="62"/>
      <c r="U5" s="62"/>
      <c r="V5" s="60"/>
      <c r="W5" s="60"/>
      <c r="X5" s="60"/>
      <c r="Y5" s="60"/>
      <c r="Z5" s="60"/>
      <c r="AA5" s="60"/>
      <c r="AB5" s="60"/>
      <c r="AC5" s="60"/>
    </row>
    <row r="6" spans="1:29" s="4" customFormat="1" ht="12.75" x14ac:dyDescent="0.25">
      <c r="A6" s="10" t="s">
        <v>15</v>
      </c>
      <c r="B6" s="10" t="s">
        <v>16</v>
      </c>
      <c r="C6" s="10" t="s">
        <v>17</v>
      </c>
      <c r="D6" s="10" t="s">
        <v>18</v>
      </c>
      <c r="E6" s="11" t="s">
        <v>19</v>
      </c>
      <c r="F6" s="10" t="s">
        <v>20</v>
      </c>
      <c r="G6" s="10" t="s">
        <v>21</v>
      </c>
      <c r="H6" s="10" t="s">
        <v>22</v>
      </c>
      <c r="I6" s="12" t="s">
        <v>23</v>
      </c>
      <c r="J6" s="13" t="s">
        <v>24</v>
      </c>
      <c r="K6" s="12" t="s">
        <v>25</v>
      </c>
      <c r="L6" s="12" t="s">
        <v>26</v>
      </c>
      <c r="M6" s="12" t="s">
        <v>27</v>
      </c>
      <c r="N6" s="12" t="s">
        <v>28</v>
      </c>
      <c r="O6" s="12" t="s">
        <v>29</v>
      </c>
      <c r="P6" s="12" t="s">
        <v>30</v>
      </c>
      <c r="Q6" s="12" t="s">
        <v>31</v>
      </c>
      <c r="R6" s="14" t="s">
        <v>36</v>
      </c>
      <c r="S6" s="14" t="s">
        <v>36</v>
      </c>
      <c r="T6" s="14" t="s">
        <v>36</v>
      </c>
      <c r="U6" s="14" t="s">
        <v>36</v>
      </c>
      <c r="V6" s="15" t="s">
        <v>45</v>
      </c>
      <c r="W6" s="15" t="s">
        <v>56</v>
      </c>
      <c r="X6" s="15" t="s">
        <v>46</v>
      </c>
      <c r="Y6" s="15" t="s">
        <v>53</v>
      </c>
      <c r="Z6" s="15" t="s">
        <v>47</v>
      </c>
      <c r="AA6" s="16" t="s">
        <v>48</v>
      </c>
      <c r="AB6" s="15" t="s">
        <v>49</v>
      </c>
      <c r="AC6" s="15" t="s">
        <v>50</v>
      </c>
    </row>
    <row r="7" spans="1:29" s="5" customFormat="1" ht="143.25" customHeight="1" x14ac:dyDescent="0.25">
      <c r="A7" s="44">
        <v>40</v>
      </c>
      <c r="B7" s="45" t="s">
        <v>173</v>
      </c>
      <c r="C7" s="20">
        <v>1</v>
      </c>
      <c r="D7" s="20" t="s">
        <v>120</v>
      </c>
      <c r="E7" s="20" t="s">
        <v>274</v>
      </c>
      <c r="F7" s="20" t="s">
        <v>73</v>
      </c>
      <c r="G7" s="20" t="s">
        <v>73</v>
      </c>
      <c r="H7" s="20" t="s">
        <v>73</v>
      </c>
      <c r="I7" s="20" t="s">
        <v>74</v>
      </c>
      <c r="J7" s="18">
        <f>K7+L7</f>
        <v>4585882352.9411764</v>
      </c>
      <c r="K7" s="18">
        <v>3898000000</v>
      </c>
      <c r="L7" s="18">
        <f>K7*(15/85)</f>
        <v>687882352.94117653</v>
      </c>
      <c r="M7" s="20" t="s">
        <v>75</v>
      </c>
      <c r="N7" s="48">
        <v>42522</v>
      </c>
      <c r="O7" s="21">
        <v>42522</v>
      </c>
      <c r="P7" s="20" t="s">
        <v>73</v>
      </c>
      <c r="Q7" s="21">
        <v>45078</v>
      </c>
      <c r="R7" s="20" t="s">
        <v>121</v>
      </c>
      <c r="S7" s="20" t="s">
        <v>122</v>
      </c>
      <c r="T7" s="20" t="s">
        <v>126</v>
      </c>
      <c r="U7" s="20" t="s">
        <v>197</v>
      </c>
      <c r="V7" s="17" t="s">
        <v>76</v>
      </c>
      <c r="W7" s="17" t="s">
        <v>77</v>
      </c>
      <c r="X7" s="17" t="s">
        <v>73</v>
      </c>
      <c r="Y7" s="17" t="s">
        <v>73</v>
      </c>
      <c r="Z7" s="17" t="s">
        <v>73</v>
      </c>
      <c r="AA7" s="20" t="s">
        <v>95</v>
      </c>
      <c r="AB7" s="17" t="s">
        <v>73</v>
      </c>
      <c r="AC7" s="17" t="s">
        <v>73</v>
      </c>
    </row>
    <row r="8" spans="1:29" s="5" customFormat="1" ht="197.25" customHeight="1" x14ac:dyDescent="0.25">
      <c r="A8" s="44">
        <v>41</v>
      </c>
      <c r="B8" s="45" t="s">
        <v>174</v>
      </c>
      <c r="C8" s="20">
        <v>1</v>
      </c>
      <c r="D8" s="20" t="s">
        <v>120</v>
      </c>
      <c r="E8" s="20" t="s">
        <v>274</v>
      </c>
      <c r="F8" s="20" t="s">
        <v>73</v>
      </c>
      <c r="G8" s="20" t="s">
        <v>73</v>
      </c>
      <c r="H8" s="20" t="s">
        <v>73</v>
      </c>
      <c r="I8" s="20" t="s">
        <v>74</v>
      </c>
      <c r="J8" s="18">
        <f>K8+L8</f>
        <v>987529411.7647059</v>
      </c>
      <c r="K8" s="18">
        <v>839400000</v>
      </c>
      <c r="L8" s="18">
        <f>K8*(15/85)</f>
        <v>148129411.7647059</v>
      </c>
      <c r="M8" s="20" t="s">
        <v>75</v>
      </c>
      <c r="N8" s="48">
        <v>42522</v>
      </c>
      <c r="O8" s="21">
        <v>42522</v>
      </c>
      <c r="P8" s="20" t="s">
        <v>73</v>
      </c>
      <c r="Q8" s="21">
        <v>45078</v>
      </c>
      <c r="R8" s="20" t="s">
        <v>121</v>
      </c>
      <c r="S8" s="20" t="s">
        <v>122</v>
      </c>
      <c r="T8" s="20" t="s">
        <v>123</v>
      </c>
      <c r="U8" s="20" t="s">
        <v>197</v>
      </c>
      <c r="V8" s="17" t="s">
        <v>76</v>
      </c>
      <c r="W8" s="17" t="s">
        <v>77</v>
      </c>
      <c r="X8" s="17" t="s">
        <v>73</v>
      </c>
      <c r="Y8" s="17" t="s">
        <v>73</v>
      </c>
      <c r="Z8" s="17" t="s">
        <v>73</v>
      </c>
      <c r="AA8" s="20" t="s">
        <v>95</v>
      </c>
      <c r="AB8" s="17" t="s">
        <v>73</v>
      </c>
      <c r="AC8" s="17" t="s">
        <v>73</v>
      </c>
    </row>
    <row r="9" spans="1:29" s="5" customFormat="1" ht="196.5" customHeight="1" x14ac:dyDescent="0.25">
      <c r="A9" s="20">
        <v>20</v>
      </c>
      <c r="B9" s="36" t="s">
        <v>175</v>
      </c>
      <c r="C9" s="20">
        <v>1</v>
      </c>
      <c r="D9" s="20" t="s">
        <v>88</v>
      </c>
      <c r="E9" s="20" t="s">
        <v>273</v>
      </c>
      <c r="F9" s="20" t="s">
        <v>73</v>
      </c>
      <c r="G9" s="20" t="s">
        <v>89</v>
      </c>
      <c r="H9" s="20" t="s">
        <v>73</v>
      </c>
      <c r="I9" s="20" t="s">
        <v>87</v>
      </c>
      <c r="J9" s="18">
        <v>1350000000</v>
      </c>
      <c r="K9" s="18">
        <f>J9*0.85</f>
        <v>1147500000</v>
      </c>
      <c r="L9" s="18">
        <f>J9*0.15</f>
        <v>202500000</v>
      </c>
      <c r="M9" s="20" t="s">
        <v>75</v>
      </c>
      <c r="N9" s="21">
        <v>42370</v>
      </c>
      <c r="O9" s="21">
        <v>42370</v>
      </c>
      <c r="P9" s="20" t="s">
        <v>73</v>
      </c>
      <c r="Q9" s="21">
        <v>42552</v>
      </c>
      <c r="R9" s="20" t="s">
        <v>170</v>
      </c>
      <c r="S9" s="20" t="s">
        <v>141</v>
      </c>
      <c r="T9" s="20" t="s">
        <v>107</v>
      </c>
      <c r="U9" s="20" t="s">
        <v>211</v>
      </c>
      <c r="V9" s="17" t="s">
        <v>76</v>
      </c>
      <c r="W9" s="17" t="s">
        <v>77</v>
      </c>
      <c r="X9" s="17" t="s">
        <v>73</v>
      </c>
      <c r="Y9" s="17" t="s">
        <v>73</v>
      </c>
      <c r="Z9" s="17" t="s">
        <v>73</v>
      </c>
      <c r="AA9" s="20" t="s">
        <v>172</v>
      </c>
      <c r="AB9" s="17" t="s">
        <v>73</v>
      </c>
      <c r="AC9" s="17" t="s">
        <v>73</v>
      </c>
    </row>
    <row r="10" spans="1:29" s="5" customFormat="1" ht="202.5" customHeight="1" x14ac:dyDescent="0.25">
      <c r="A10" s="20">
        <v>22</v>
      </c>
      <c r="B10" s="20" t="s">
        <v>202</v>
      </c>
      <c r="C10" s="20">
        <v>1</v>
      </c>
      <c r="D10" s="20" t="s">
        <v>88</v>
      </c>
      <c r="E10" s="20" t="s">
        <v>273</v>
      </c>
      <c r="F10" s="20" t="s">
        <v>73</v>
      </c>
      <c r="G10" s="20" t="s">
        <v>89</v>
      </c>
      <c r="H10" s="20" t="s">
        <v>73</v>
      </c>
      <c r="I10" s="20" t="s">
        <v>87</v>
      </c>
      <c r="J10" s="18">
        <f>K10+L10</f>
        <v>205000000</v>
      </c>
      <c r="K10" s="18">
        <v>174250000</v>
      </c>
      <c r="L10" s="18">
        <f>K10/85*15</f>
        <v>30750000</v>
      </c>
      <c r="M10" s="20" t="s">
        <v>75</v>
      </c>
      <c r="N10" s="21">
        <v>42401</v>
      </c>
      <c r="O10" s="21">
        <v>42401</v>
      </c>
      <c r="P10" s="20" t="s">
        <v>73</v>
      </c>
      <c r="Q10" s="21">
        <v>42522</v>
      </c>
      <c r="R10" s="20" t="s">
        <v>152</v>
      </c>
      <c r="S10" s="20" t="s">
        <v>141</v>
      </c>
      <c r="T10" s="20" t="s">
        <v>107</v>
      </c>
      <c r="U10" s="20" t="s">
        <v>212</v>
      </c>
      <c r="V10" s="17" t="s">
        <v>76</v>
      </c>
      <c r="W10" s="17" t="s">
        <v>77</v>
      </c>
      <c r="X10" s="17" t="s">
        <v>73</v>
      </c>
      <c r="Y10" s="17" t="s">
        <v>73</v>
      </c>
      <c r="Z10" s="17" t="s">
        <v>73</v>
      </c>
      <c r="AA10" s="20" t="s">
        <v>171</v>
      </c>
      <c r="AB10" s="17" t="s">
        <v>73</v>
      </c>
      <c r="AC10" s="17" t="s">
        <v>73</v>
      </c>
    </row>
    <row r="11" spans="1:29" s="5" customFormat="1" ht="229.5" customHeight="1" x14ac:dyDescent="0.25">
      <c r="A11" s="20">
        <v>24</v>
      </c>
      <c r="B11" s="20" t="s">
        <v>86</v>
      </c>
      <c r="C11" s="20">
        <v>1</v>
      </c>
      <c r="D11" s="20" t="s">
        <v>88</v>
      </c>
      <c r="E11" s="20" t="s">
        <v>273</v>
      </c>
      <c r="F11" s="20" t="s">
        <v>73</v>
      </c>
      <c r="G11" s="20" t="s">
        <v>89</v>
      </c>
      <c r="H11" s="20" t="s">
        <v>73</v>
      </c>
      <c r="I11" s="20" t="s">
        <v>87</v>
      </c>
      <c r="J11" s="18">
        <v>1280000000</v>
      </c>
      <c r="K11" s="18">
        <f>J11*0.85</f>
        <v>1088000000</v>
      </c>
      <c r="L11" s="18">
        <f>J11*0.15</f>
        <v>192000000</v>
      </c>
      <c r="M11" s="20" t="s">
        <v>75</v>
      </c>
      <c r="N11" s="21">
        <v>42430</v>
      </c>
      <c r="O11" s="21">
        <v>42430</v>
      </c>
      <c r="P11" s="20" t="s">
        <v>73</v>
      </c>
      <c r="Q11" s="21">
        <v>42614</v>
      </c>
      <c r="R11" s="20" t="s">
        <v>118</v>
      </c>
      <c r="S11" s="20" t="s">
        <v>141</v>
      </c>
      <c r="T11" s="20" t="s">
        <v>107</v>
      </c>
      <c r="U11" s="20" t="s">
        <v>213</v>
      </c>
      <c r="V11" s="17" t="s">
        <v>76</v>
      </c>
      <c r="W11" s="17" t="s">
        <v>77</v>
      </c>
      <c r="X11" s="17" t="s">
        <v>73</v>
      </c>
      <c r="Y11" s="17" t="s">
        <v>73</v>
      </c>
      <c r="Z11" s="17" t="s">
        <v>73</v>
      </c>
      <c r="AA11" s="20" t="s">
        <v>142</v>
      </c>
      <c r="AB11" s="17" t="s">
        <v>73</v>
      </c>
      <c r="AC11" s="17" t="s">
        <v>73</v>
      </c>
    </row>
    <row r="12" spans="1:29" s="5" customFormat="1" ht="201.75" customHeight="1" x14ac:dyDescent="0.25">
      <c r="A12" s="44">
        <v>42</v>
      </c>
      <c r="B12" s="36" t="s">
        <v>176</v>
      </c>
      <c r="C12" s="20">
        <v>1</v>
      </c>
      <c r="D12" s="20" t="s">
        <v>88</v>
      </c>
      <c r="E12" s="20" t="s">
        <v>273</v>
      </c>
      <c r="F12" s="20" t="s">
        <v>73</v>
      </c>
      <c r="G12" s="20" t="s">
        <v>89</v>
      </c>
      <c r="H12" s="20" t="s">
        <v>73</v>
      </c>
      <c r="I12" s="20" t="s">
        <v>74</v>
      </c>
      <c r="J12" s="18">
        <f>K12+L12</f>
        <v>4173346623.5294118</v>
      </c>
      <c r="K12" s="18">
        <f>5912241050*0.6</f>
        <v>3547344630</v>
      </c>
      <c r="L12" s="18">
        <f>K12*(15/85)</f>
        <v>626001993.52941179</v>
      </c>
      <c r="M12" s="20" t="s">
        <v>75</v>
      </c>
      <c r="N12" s="48">
        <v>42522</v>
      </c>
      <c r="O12" s="21">
        <v>42522</v>
      </c>
      <c r="P12" s="20" t="s">
        <v>73</v>
      </c>
      <c r="Q12" s="21">
        <v>43070</v>
      </c>
      <c r="R12" s="20" t="s">
        <v>169</v>
      </c>
      <c r="S12" s="20" t="s">
        <v>119</v>
      </c>
      <c r="T12" s="20" t="s">
        <v>124</v>
      </c>
      <c r="U12" s="20" t="s">
        <v>168</v>
      </c>
      <c r="V12" s="17" t="s">
        <v>76</v>
      </c>
      <c r="W12" s="17" t="s">
        <v>77</v>
      </c>
      <c r="X12" s="17" t="s">
        <v>73</v>
      </c>
      <c r="Y12" s="17" t="s">
        <v>73</v>
      </c>
      <c r="Z12" s="17" t="s">
        <v>73</v>
      </c>
      <c r="AA12" s="20" t="s">
        <v>172</v>
      </c>
      <c r="AB12" s="17" t="s">
        <v>73</v>
      </c>
      <c r="AC12" s="17" t="s">
        <v>73</v>
      </c>
    </row>
    <row r="13" spans="1:29" s="5" customFormat="1" ht="292.5" customHeight="1" x14ac:dyDescent="0.25">
      <c r="A13" s="44">
        <v>43</v>
      </c>
      <c r="B13" s="36" t="s">
        <v>177</v>
      </c>
      <c r="C13" s="20">
        <v>1</v>
      </c>
      <c r="D13" s="20" t="s">
        <v>88</v>
      </c>
      <c r="E13" s="20" t="s">
        <v>273</v>
      </c>
      <c r="F13" s="20" t="s">
        <v>73</v>
      </c>
      <c r="G13" s="20" t="s">
        <v>89</v>
      </c>
      <c r="H13" s="20" t="s">
        <v>73</v>
      </c>
      <c r="I13" s="20" t="s">
        <v>74</v>
      </c>
      <c r="J13" s="18">
        <f>K13+L13</f>
        <v>1788000000</v>
      </c>
      <c r="K13" s="18">
        <f>2533000000*0.6</f>
        <v>1519800000</v>
      </c>
      <c r="L13" s="18">
        <f>K13*(15/85)</f>
        <v>268200000.00000003</v>
      </c>
      <c r="M13" s="20" t="s">
        <v>75</v>
      </c>
      <c r="N13" s="48">
        <v>42522</v>
      </c>
      <c r="O13" s="21">
        <v>42522</v>
      </c>
      <c r="P13" s="20" t="s">
        <v>73</v>
      </c>
      <c r="Q13" s="21">
        <v>43070</v>
      </c>
      <c r="R13" s="20" t="s">
        <v>169</v>
      </c>
      <c r="S13" s="20" t="s">
        <v>119</v>
      </c>
      <c r="T13" s="20" t="s">
        <v>125</v>
      </c>
      <c r="U13" s="20" t="s">
        <v>168</v>
      </c>
      <c r="V13" s="17" t="s">
        <v>76</v>
      </c>
      <c r="W13" s="17" t="s">
        <v>77</v>
      </c>
      <c r="X13" s="17" t="s">
        <v>73</v>
      </c>
      <c r="Y13" s="17" t="s">
        <v>73</v>
      </c>
      <c r="Z13" s="17" t="s">
        <v>73</v>
      </c>
      <c r="AA13" s="20" t="s">
        <v>172</v>
      </c>
      <c r="AB13" s="17" t="s">
        <v>73</v>
      </c>
      <c r="AC13" s="17" t="s">
        <v>73</v>
      </c>
    </row>
    <row r="14" spans="1:29" s="5" customFormat="1" ht="220.5" customHeight="1" x14ac:dyDescent="0.25">
      <c r="A14" s="45">
        <v>70</v>
      </c>
      <c r="B14" s="45" t="s">
        <v>235</v>
      </c>
      <c r="C14" s="45">
        <v>1</v>
      </c>
      <c r="D14" s="45" t="s">
        <v>88</v>
      </c>
      <c r="E14" s="45" t="s">
        <v>269</v>
      </c>
      <c r="F14" s="45" t="s">
        <v>73</v>
      </c>
      <c r="G14" s="45" t="s">
        <v>89</v>
      </c>
      <c r="H14" s="45" t="s">
        <v>73</v>
      </c>
      <c r="I14" s="45" t="s">
        <v>87</v>
      </c>
      <c r="J14" s="46">
        <f>K14+L14</f>
        <v>788235294.11764705</v>
      </c>
      <c r="K14" s="46">
        <v>670000000</v>
      </c>
      <c r="L14" s="46">
        <f>K14*(15/85)</f>
        <v>118235294.11764707</v>
      </c>
      <c r="M14" s="45" t="s">
        <v>75</v>
      </c>
      <c r="N14" s="47">
        <v>42705</v>
      </c>
      <c r="O14" s="48">
        <v>42736</v>
      </c>
      <c r="P14" s="45" t="s">
        <v>73</v>
      </c>
      <c r="Q14" s="47">
        <v>42826</v>
      </c>
      <c r="R14" s="49" t="s">
        <v>236</v>
      </c>
      <c r="S14" s="50" t="s">
        <v>141</v>
      </c>
      <c r="T14" s="45" t="s">
        <v>107</v>
      </c>
      <c r="U14" s="45" t="s">
        <v>237</v>
      </c>
      <c r="V14" s="51" t="s">
        <v>77</v>
      </c>
      <c r="W14" s="51" t="s">
        <v>77</v>
      </c>
      <c r="X14" s="51" t="s">
        <v>73</v>
      </c>
      <c r="Y14" s="51" t="s">
        <v>73</v>
      </c>
      <c r="Z14" s="51" t="s">
        <v>73</v>
      </c>
      <c r="AA14" s="45" t="s">
        <v>73</v>
      </c>
      <c r="AB14" s="51" t="s">
        <v>73</v>
      </c>
      <c r="AC14" s="51" t="s">
        <v>73</v>
      </c>
    </row>
    <row r="15" spans="1:29" s="5" customFormat="1" ht="232.5" customHeight="1" x14ac:dyDescent="0.25">
      <c r="A15" s="20">
        <v>27</v>
      </c>
      <c r="B15" s="36" t="s">
        <v>178</v>
      </c>
      <c r="C15" s="20">
        <v>1</v>
      </c>
      <c r="D15" s="20" t="s">
        <v>96</v>
      </c>
      <c r="E15" s="20" t="s">
        <v>97</v>
      </c>
      <c r="F15" s="20" t="s">
        <v>73</v>
      </c>
      <c r="G15" s="20" t="s">
        <v>73</v>
      </c>
      <c r="H15" s="20" t="s">
        <v>73</v>
      </c>
      <c r="I15" s="20" t="s">
        <v>74</v>
      </c>
      <c r="J15" s="18">
        <v>1022861559.1799999</v>
      </c>
      <c r="K15" s="18">
        <f>J15/100*85</f>
        <v>869432325.30299985</v>
      </c>
      <c r="L15" s="18">
        <f>J15-K15</f>
        <v>153429233.87700009</v>
      </c>
      <c r="M15" s="20" t="s">
        <v>75</v>
      </c>
      <c r="N15" s="21">
        <v>42430</v>
      </c>
      <c r="O15" s="21">
        <v>42461</v>
      </c>
      <c r="P15" s="20" t="s">
        <v>73</v>
      </c>
      <c r="Q15" s="21">
        <v>43101</v>
      </c>
      <c r="R15" s="20" t="s">
        <v>239</v>
      </c>
      <c r="S15" s="20" t="s">
        <v>110</v>
      </c>
      <c r="T15" s="20" t="s">
        <v>158</v>
      </c>
      <c r="U15" s="20" t="s">
        <v>206</v>
      </c>
      <c r="V15" s="17" t="s">
        <v>76</v>
      </c>
      <c r="W15" s="17" t="s">
        <v>77</v>
      </c>
      <c r="X15" s="17" t="s">
        <v>73</v>
      </c>
      <c r="Y15" s="17" t="s">
        <v>73</v>
      </c>
      <c r="Z15" s="17" t="s">
        <v>73</v>
      </c>
      <c r="AA15" s="20" t="s">
        <v>137</v>
      </c>
      <c r="AB15" s="17" t="s">
        <v>73</v>
      </c>
      <c r="AC15" s="17" t="s">
        <v>73</v>
      </c>
    </row>
    <row r="16" spans="1:29" s="5" customFormat="1" ht="266.25" customHeight="1" x14ac:dyDescent="0.25">
      <c r="A16" s="44">
        <v>37</v>
      </c>
      <c r="B16" s="36" t="s">
        <v>179</v>
      </c>
      <c r="C16" s="20">
        <v>1</v>
      </c>
      <c r="D16" s="20" t="s">
        <v>96</v>
      </c>
      <c r="E16" s="20" t="s">
        <v>97</v>
      </c>
      <c r="F16" s="20" t="s">
        <v>73</v>
      </c>
      <c r="G16" s="20" t="s">
        <v>73</v>
      </c>
      <c r="H16" s="20" t="s">
        <v>73</v>
      </c>
      <c r="I16" s="20" t="s">
        <v>74</v>
      </c>
      <c r="J16" s="18">
        <v>2094430811.6500001</v>
      </c>
      <c r="K16" s="18">
        <f>J16/100*85</f>
        <v>1780266189.9025002</v>
      </c>
      <c r="L16" s="18">
        <f>J16-K16</f>
        <v>314164621.74749994</v>
      </c>
      <c r="M16" s="20" t="s">
        <v>75</v>
      </c>
      <c r="N16" s="21">
        <v>42522</v>
      </c>
      <c r="O16" s="21">
        <v>42552</v>
      </c>
      <c r="P16" s="20" t="s">
        <v>73</v>
      </c>
      <c r="Q16" s="21">
        <v>43070</v>
      </c>
      <c r="R16" s="20" t="s">
        <v>161</v>
      </c>
      <c r="S16" s="20" t="s">
        <v>110</v>
      </c>
      <c r="T16" s="20" t="s">
        <v>111</v>
      </c>
      <c r="U16" s="20" t="s">
        <v>112</v>
      </c>
      <c r="V16" s="17" t="s">
        <v>76</v>
      </c>
      <c r="W16" s="17" t="s">
        <v>77</v>
      </c>
      <c r="X16" s="17" t="s">
        <v>73</v>
      </c>
      <c r="Y16" s="17" t="s">
        <v>73</v>
      </c>
      <c r="Z16" s="17" t="s">
        <v>73</v>
      </c>
      <c r="AA16" s="20" t="s">
        <v>137</v>
      </c>
      <c r="AB16" s="17" t="s">
        <v>73</v>
      </c>
      <c r="AC16" s="17" t="s">
        <v>73</v>
      </c>
    </row>
    <row r="17" spans="1:31" s="5" customFormat="1" ht="143.25" customHeight="1" x14ac:dyDescent="0.25">
      <c r="A17" s="44">
        <v>29</v>
      </c>
      <c r="B17" s="36" t="s">
        <v>180</v>
      </c>
      <c r="C17" s="20">
        <v>2</v>
      </c>
      <c r="D17" s="20" t="s">
        <v>93</v>
      </c>
      <c r="E17" s="19" t="s">
        <v>127</v>
      </c>
      <c r="F17" s="20" t="s">
        <v>73</v>
      </c>
      <c r="G17" s="20" t="s">
        <v>73</v>
      </c>
      <c r="H17" s="20" t="s">
        <v>73</v>
      </c>
      <c r="I17" s="20" t="s">
        <v>87</v>
      </c>
      <c r="J17" s="18">
        <f>K17+L17</f>
        <v>317647058.82352942</v>
      </c>
      <c r="K17" s="18">
        <v>270000000</v>
      </c>
      <c r="L17" s="18">
        <f>K17/85*15</f>
        <v>47647058.823529407</v>
      </c>
      <c r="M17" s="20" t="s">
        <v>75</v>
      </c>
      <c r="N17" s="21">
        <v>42461</v>
      </c>
      <c r="O17" s="21">
        <v>42491</v>
      </c>
      <c r="P17" s="20" t="s">
        <v>89</v>
      </c>
      <c r="Q17" s="21">
        <v>42644</v>
      </c>
      <c r="R17" s="19" t="s">
        <v>241</v>
      </c>
      <c r="S17" s="19" t="s">
        <v>144</v>
      </c>
      <c r="T17" s="44" t="s">
        <v>229</v>
      </c>
      <c r="U17" s="20" t="s">
        <v>145</v>
      </c>
      <c r="V17" s="17" t="s">
        <v>76</v>
      </c>
      <c r="W17" s="17" t="s">
        <v>77</v>
      </c>
      <c r="X17" s="17" t="s">
        <v>73</v>
      </c>
      <c r="Y17" s="17" t="s">
        <v>73</v>
      </c>
      <c r="Z17" s="17" t="s">
        <v>73</v>
      </c>
      <c r="AA17" s="20" t="s">
        <v>103</v>
      </c>
      <c r="AB17" s="17" t="s">
        <v>73</v>
      </c>
      <c r="AC17" s="17" t="s">
        <v>73</v>
      </c>
    </row>
    <row r="18" spans="1:31" s="5" customFormat="1" ht="144" customHeight="1" x14ac:dyDescent="0.25">
      <c r="A18" s="44">
        <v>30</v>
      </c>
      <c r="B18" s="36" t="s">
        <v>181</v>
      </c>
      <c r="C18" s="20">
        <v>2</v>
      </c>
      <c r="D18" s="20" t="s">
        <v>93</v>
      </c>
      <c r="E18" s="19" t="s">
        <v>127</v>
      </c>
      <c r="F18" s="20" t="s">
        <v>73</v>
      </c>
      <c r="G18" s="20" t="s">
        <v>73</v>
      </c>
      <c r="H18" s="20" t="s">
        <v>73</v>
      </c>
      <c r="I18" s="20" t="s">
        <v>87</v>
      </c>
      <c r="J18" s="18">
        <f>K18+L18</f>
        <v>741176470.58823526</v>
      </c>
      <c r="K18" s="18">
        <v>630000000</v>
      </c>
      <c r="L18" s="18">
        <f>K18/85*15</f>
        <v>111176470.58823529</v>
      </c>
      <c r="M18" s="20" t="s">
        <v>75</v>
      </c>
      <c r="N18" s="21">
        <v>42461</v>
      </c>
      <c r="O18" s="21">
        <v>42491</v>
      </c>
      <c r="P18" s="20" t="s">
        <v>89</v>
      </c>
      <c r="Q18" s="21">
        <v>42644</v>
      </c>
      <c r="R18" s="19" t="s">
        <v>241</v>
      </c>
      <c r="S18" s="19" t="s">
        <v>144</v>
      </c>
      <c r="T18" s="44" t="s">
        <v>230</v>
      </c>
      <c r="U18" s="20" t="s">
        <v>145</v>
      </c>
      <c r="V18" s="17" t="s">
        <v>76</v>
      </c>
      <c r="W18" s="17" t="s">
        <v>77</v>
      </c>
      <c r="X18" s="17" t="s">
        <v>73</v>
      </c>
      <c r="Y18" s="17" t="s">
        <v>73</v>
      </c>
      <c r="Z18" s="17" t="s">
        <v>73</v>
      </c>
      <c r="AA18" s="20" t="s">
        <v>103</v>
      </c>
      <c r="AB18" s="17" t="s">
        <v>73</v>
      </c>
      <c r="AC18" s="17" t="s">
        <v>73</v>
      </c>
    </row>
    <row r="19" spans="1:31" s="5" customFormat="1" ht="163.5" customHeight="1" x14ac:dyDescent="0.25">
      <c r="A19" s="44">
        <v>34</v>
      </c>
      <c r="B19" s="36" t="s">
        <v>221</v>
      </c>
      <c r="C19" s="20">
        <v>2</v>
      </c>
      <c r="D19" s="20" t="s">
        <v>93</v>
      </c>
      <c r="E19" s="19" t="s">
        <v>127</v>
      </c>
      <c r="F19" s="20" t="s">
        <v>73</v>
      </c>
      <c r="G19" s="20" t="s">
        <v>73</v>
      </c>
      <c r="H19" s="20" t="s">
        <v>73</v>
      </c>
      <c r="I19" s="20" t="s">
        <v>87</v>
      </c>
      <c r="J19" s="18">
        <f>K19+L19</f>
        <v>320294117.64705884</v>
      </c>
      <c r="K19" s="18">
        <v>272250000</v>
      </c>
      <c r="L19" s="18">
        <f>K19/85*15</f>
        <v>48044117.64705883</v>
      </c>
      <c r="M19" s="20" t="s">
        <v>75</v>
      </c>
      <c r="N19" s="48">
        <v>42491</v>
      </c>
      <c r="O19" s="21">
        <v>42522</v>
      </c>
      <c r="P19" s="20" t="s">
        <v>89</v>
      </c>
      <c r="Q19" s="21">
        <v>42705</v>
      </c>
      <c r="R19" s="19" t="s">
        <v>146</v>
      </c>
      <c r="S19" s="19" t="s">
        <v>147</v>
      </c>
      <c r="T19" s="44" t="s">
        <v>229</v>
      </c>
      <c r="U19" s="20" t="s">
        <v>148</v>
      </c>
      <c r="V19" s="17" t="s">
        <v>76</v>
      </c>
      <c r="W19" s="17" t="s">
        <v>77</v>
      </c>
      <c r="X19" s="17" t="s">
        <v>73</v>
      </c>
      <c r="Y19" s="17" t="s">
        <v>73</v>
      </c>
      <c r="Z19" s="17" t="s">
        <v>73</v>
      </c>
      <c r="AA19" s="20" t="s">
        <v>103</v>
      </c>
      <c r="AB19" s="17" t="s">
        <v>73</v>
      </c>
      <c r="AC19" s="17" t="s">
        <v>73</v>
      </c>
    </row>
    <row r="20" spans="1:31" s="5" customFormat="1" ht="204.75" customHeight="1" x14ac:dyDescent="0.25">
      <c r="A20" s="44">
        <v>35</v>
      </c>
      <c r="B20" s="36" t="s">
        <v>220</v>
      </c>
      <c r="C20" s="20">
        <v>2</v>
      </c>
      <c r="D20" s="20" t="s">
        <v>93</v>
      </c>
      <c r="E20" s="19" t="s">
        <v>127</v>
      </c>
      <c r="F20" s="20" t="s">
        <v>73</v>
      </c>
      <c r="G20" s="20" t="s">
        <v>73</v>
      </c>
      <c r="H20" s="20" t="s">
        <v>73</v>
      </c>
      <c r="I20" s="20" t="s">
        <v>87</v>
      </c>
      <c r="J20" s="18">
        <f>K20+L20</f>
        <v>747352941.17647052</v>
      </c>
      <c r="K20" s="18">
        <v>635250000</v>
      </c>
      <c r="L20" s="18">
        <f>K20/85*15</f>
        <v>112102941.17647058</v>
      </c>
      <c r="M20" s="20" t="s">
        <v>75</v>
      </c>
      <c r="N20" s="48">
        <v>42491</v>
      </c>
      <c r="O20" s="21">
        <v>42522</v>
      </c>
      <c r="P20" s="20" t="s">
        <v>89</v>
      </c>
      <c r="Q20" s="21">
        <v>42705</v>
      </c>
      <c r="R20" s="19" t="s">
        <v>146</v>
      </c>
      <c r="S20" s="19" t="s">
        <v>147</v>
      </c>
      <c r="T20" s="44" t="s">
        <v>230</v>
      </c>
      <c r="U20" s="20" t="s">
        <v>148</v>
      </c>
      <c r="V20" s="17" t="s">
        <v>76</v>
      </c>
      <c r="W20" s="17" t="s">
        <v>77</v>
      </c>
      <c r="X20" s="17" t="s">
        <v>73</v>
      </c>
      <c r="Y20" s="17" t="s">
        <v>73</v>
      </c>
      <c r="Z20" s="17" t="s">
        <v>73</v>
      </c>
      <c r="AA20" s="20" t="s">
        <v>103</v>
      </c>
      <c r="AB20" s="17" t="s">
        <v>73</v>
      </c>
      <c r="AC20" s="17" t="s">
        <v>73</v>
      </c>
    </row>
    <row r="21" spans="1:31" s="5" customFormat="1" ht="183" customHeight="1" x14ac:dyDescent="0.25">
      <c r="A21" s="44">
        <v>45</v>
      </c>
      <c r="B21" s="20" t="s">
        <v>162</v>
      </c>
      <c r="C21" s="20">
        <v>2</v>
      </c>
      <c r="D21" s="20" t="s">
        <v>93</v>
      </c>
      <c r="E21" s="19" t="s">
        <v>127</v>
      </c>
      <c r="F21" s="20" t="s">
        <v>73</v>
      </c>
      <c r="G21" s="20" t="s">
        <v>73</v>
      </c>
      <c r="H21" s="20" t="s">
        <v>73</v>
      </c>
      <c r="I21" s="20" t="s">
        <v>87</v>
      </c>
      <c r="J21" s="46">
        <f>K21+L21</f>
        <v>141176470.58823529</v>
      </c>
      <c r="K21" s="46">
        <v>120000000</v>
      </c>
      <c r="L21" s="46">
        <f>K21/85*15</f>
        <v>21176470.588235296</v>
      </c>
      <c r="M21" s="20" t="s">
        <v>75</v>
      </c>
      <c r="N21" s="48">
        <v>42522</v>
      </c>
      <c r="O21" s="21">
        <v>42552</v>
      </c>
      <c r="P21" s="20" t="s">
        <v>89</v>
      </c>
      <c r="Q21" s="21">
        <v>42644</v>
      </c>
      <c r="R21" s="19" t="s">
        <v>143</v>
      </c>
      <c r="S21" s="19" t="s">
        <v>144</v>
      </c>
      <c r="T21" s="44" t="s">
        <v>229</v>
      </c>
      <c r="U21" s="20" t="s">
        <v>145</v>
      </c>
      <c r="V21" s="17" t="s">
        <v>76</v>
      </c>
      <c r="W21" s="17" t="s">
        <v>77</v>
      </c>
      <c r="X21" s="17" t="s">
        <v>73</v>
      </c>
      <c r="Y21" s="17" t="s">
        <v>73</v>
      </c>
      <c r="Z21" s="17" t="s">
        <v>73</v>
      </c>
      <c r="AA21" s="20" t="s">
        <v>103</v>
      </c>
      <c r="AB21" s="17" t="s">
        <v>73</v>
      </c>
      <c r="AC21" s="17" t="s">
        <v>73</v>
      </c>
    </row>
    <row r="22" spans="1:31" s="5" customFormat="1" ht="168.75" customHeight="1" x14ac:dyDescent="0.25">
      <c r="A22" s="44">
        <v>46</v>
      </c>
      <c r="B22" s="20" t="s">
        <v>163</v>
      </c>
      <c r="C22" s="20">
        <v>2</v>
      </c>
      <c r="D22" s="20" t="s">
        <v>93</v>
      </c>
      <c r="E22" s="19" t="s">
        <v>127</v>
      </c>
      <c r="F22" s="20" t="s">
        <v>73</v>
      </c>
      <c r="G22" s="20" t="s">
        <v>73</v>
      </c>
      <c r="H22" s="20" t="s">
        <v>73</v>
      </c>
      <c r="I22" s="20" t="s">
        <v>87</v>
      </c>
      <c r="J22" s="46">
        <f>K22+L22</f>
        <v>329411764.70588237</v>
      </c>
      <c r="K22" s="46">
        <v>280000000</v>
      </c>
      <c r="L22" s="46">
        <f>K22/85*15</f>
        <v>49411764.705882356</v>
      </c>
      <c r="M22" s="20" t="s">
        <v>75</v>
      </c>
      <c r="N22" s="48">
        <v>42522</v>
      </c>
      <c r="O22" s="21">
        <v>42552</v>
      </c>
      <c r="P22" s="20" t="s">
        <v>89</v>
      </c>
      <c r="Q22" s="21">
        <v>42644</v>
      </c>
      <c r="R22" s="19" t="s">
        <v>143</v>
      </c>
      <c r="S22" s="19" t="s">
        <v>144</v>
      </c>
      <c r="T22" s="44" t="s">
        <v>230</v>
      </c>
      <c r="U22" s="20" t="s">
        <v>145</v>
      </c>
      <c r="V22" s="17" t="s">
        <v>76</v>
      </c>
      <c r="W22" s="17" t="s">
        <v>77</v>
      </c>
      <c r="X22" s="17" t="s">
        <v>73</v>
      </c>
      <c r="Y22" s="17" t="s">
        <v>73</v>
      </c>
      <c r="Z22" s="17" t="s">
        <v>73</v>
      </c>
      <c r="AA22" s="20" t="s">
        <v>103</v>
      </c>
      <c r="AB22" s="17" t="s">
        <v>73</v>
      </c>
      <c r="AC22" s="17" t="s">
        <v>73</v>
      </c>
    </row>
    <row r="23" spans="1:31" s="5" customFormat="1" ht="198.75" customHeight="1" x14ac:dyDescent="0.25">
      <c r="A23" s="45">
        <v>49</v>
      </c>
      <c r="B23" s="36" t="s">
        <v>166</v>
      </c>
      <c r="C23" s="36">
        <v>2</v>
      </c>
      <c r="D23" s="36" t="s">
        <v>93</v>
      </c>
      <c r="E23" s="37" t="s">
        <v>127</v>
      </c>
      <c r="F23" s="36" t="s">
        <v>73</v>
      </c>
      <c r="G23" s="36" t="s">
        <v>73</v>
      </c>
      <c r="H23" s="36" t="s">
        <v>73</v>
      </c>
      <c r="I23" s="36" t="s">
        <v>87</v>
      </c>
      <c r="J23" s="38">
        <f>K23+L23</f>
        <v>1529411764.7058823</v>
      </c>
      <c r="K23" s="38">
        <v>1300000000</v>
      </c>
      <c r="L23" s="38">
        <f>K23/85*15</f>
        <v>229411764.70588237</v>
      </c>
      <c r="M23" s="36" t="s">
        <v>75</v>
      </c>
      <c r="N23" s="42">
        <v>42552</v>
      </c>
      <c r="O23" s="42">
        <v>42583</v>
      </c>
      <c r="P23" s="36" t="s">
        <v>73</v>
      </c>
      <c r="Q23" s="42">
        <v>42856</v>
      </c>
      <c r="R23" s="36" t="s">
        <v>167</v>
      </c>
      <c r="S23" s="36" t="s">
        <v>144</v>
      </c>
      <c r="T23" s="36" t="s">
        <v>134</v>
      </c>
      <c r="U23" s="36" t="s">
        <v>209</v>
      </c>
      <c r="V23" s="39" t="s">
        <v>76</v>
      </c>
      <c r="W23" s="39" t="s">
        <v>77</v>
      </c>
      <c r="X23" s="39" t="s">
        <v>73</v>
      </c>
      <c r="Y23" s="39" t="s">
        <v>73</v>
      </c>
      <c r="Z23" s="39" t="s">
        <v>73</v>
      </c>
      <c r="AA23" s="37" t="s">
        <v>103</v>
      </c>
      <c r="AB23" s="39" t="s">
        <v>73</v>
      </c>
      <c r="AC23" s="39" t="s">
        <v>73</v>
      </c>
    </row>
    <row r="24" spans="1:31" s="5" customFormat="1" ht="210.75" customHeight="1" x14ac:dyDescent="0.25">
      <c r="A24" s="44">
        <v>50</v>
      </c>
      <c r="B24" s="36" t="s">
        <v>204</v>
      </c>
      <c r="C24" s="20">
        <v>2</v>
      </c>
      <c r="D24" s="20" t="s">
        <v>93</v>
      </c>
      <c r="E24" s="19" t="s">
        <v>127</v>
      </c>
      <c r="F24" s="20" t="s">
        <v>73</v>
      </c>
      <c r="G24" s="20" t="s">
        <v>73</v>
      </c>
      <c r="H24" s="20" t="s">
        <v>73</v>
      </c>
      <c r="I24" s="20" t="s">
        <v>74</v>
      </c>
      <c r="J24" s="18">
        <f>K24+L24</f>
        <v>1414847058.8235295</v>
      </c>
      <c r="K24" s="18">
        <v>1202620000</v>
      </c>
      <c r="L24" s="18">
        <f>K24*(15/85)</f>
        <v>212227058.82352942</v>
      </c>
      <c r="M24" s="20" t="s">
        <v>75</v>
      </c>
      <c r="N24" s="48">
        <v>42552</v>
      </c>
      <c r="O24" s="21">
        <v>42552</v>
      </c>
      <c r="P24" s="20" t="s">
        <v>73</v>
      </c>
      <c r="Q24" s="21">
        <v>45078</v>
      </c>
      <c r="R24" s="19" t="s">
        <v>255</v>
      </c>
      <c r="S24" s="19" t="s">
        <v>102</v>
      </c>
      <c r="T24" s="20" t="s">
        <v>124</v>
      </c>
      <c r="U24" s="20" t="s">
        <v>145</v>
      </c>
      <c r="V24" s="17" t="s">
        <v>76</v>
      </c>
      <c r="W24" s="17" t="s">
        <v>77</v>
      </c>
      <c r="X24" s="17" t="s">
        <v>73</v>
      </c>
      <c r="Y24" s="17" t="s">
        <v>73</v>
      </c>
      <c r="Z24" s="17" t="s">
        <v>73</v>
      </c>
      <c r="AA24" s="20" t="s">
        <v>103</v>
      </c>
      <c r="AB24" s="17" t="s">
        <v>73</v>
      </c>
      <c r="AC24" s="17" t="s">
        <v>73</v>
      </c>
    </row>
    <row r="25" spans="1:31" s="5" customFormat="1" ht="220.5" customHeight="1" x14ac:dyDescent="0.25">
      <c r="A25" s="44">
        <v>51</v>
      </c>
      <c r="B25" s="36" t="s">
        <v>205</v>
      </c>
      <c r="C25" s="20">
        <v>2</v>
      </c>
      <c r="D25" s="20" t="s">
        <v>93</v>
      </c>
      <c r="E25" s="19" t="s">
        <v>127</v>
      </c>
      <c r="F25" s="20" t="s">
        <v>73</v>
      </c>
      <c r="G25" s="20" t="s">
        <v>73</v>
      </c>
      <c r="H25" s="20" t="s">
        <v>73</v>
      </c>
      <c r="I25" s="20" t="s">
        <v>74</v>
      </c>
      <c r="J25" s="18">
        <f>K25+L25</f>
        <v>1223358823.5294118</v>
      </c>
      <c r="K25" s="18">
        <v>1039855000</v>
      </c>
      <c r="L25" s="18">
        <f>K25*(15/85)</f>
        <v>183503823.52941176</v>
      </c>
      <c r="M25" s="20" t="s">
        <v>75</v>
      </c>
      <c r="N25" s="48">
        <v>42552</v>
      </c>
      <c r="O25" s="21">
        <v>42552</v>
      </c>
      <c r="P25" s="20" t="s">
        <v>73</v>
      </c>
      <c r="Q25" s="21">
        <v>45078</v>
      </c>
      <c r="R25" s="19" t="s">
        <v>203</v>
      </c>
      <c r="S25" s="19" t="s">
        <v>102</v>
      </c>
      <c r="T25" s="20" t="s">
        <v>125</v>
      </c>
      <c r="U25" s="20" t="s">
        <v>145</v>
      </c>
      <c r="V25" s="17" t="s">
        <v>76</v>
      </c>
      <c r="W25" s="17" t="s">
        <v>77</v>
      </c>
      <c r="X25" s="17" t="s">
        <v>73</v>
      </c>
      <c r="Y25" s="17" t="s">
        <v>73</v>
      </c>
      <c r="Z25" s="17" t="s">
        <v>73</v>
      </c>
      <c r="AA25" s="20" t="s">
        <v>103</v>
      </c>
      <c r="AB25" s="17" t="s">
        <v>73</v>
      </c>
      <c r="AC25" s="17" t="s">
        <v>73</v>
      </c>
    </row>
    <row r="26" spans="1:31" s="5" customFormat="1" ht="312" customHeight="1" x14ac:dyDescent="0.25">
      <c r="A26" s="44">
        <v>55</v>
      </c>
      <c r="B26" s="20" t="s">
        <v>218</v>
      </c>
      <c r="C26" s="20">
        <v>2</v>
      </c>
      <c r="D26" s="20" t="s">
        <v>93</v>
      </c>
      <c r="E26" s="19" t="s">
        <v>94</v>
      </c>
      <c r="F26" s="20" t="s">
        <v>73</v>
      </c>
      <c r="G26" s="20" t="s">
        <v>73</v>
      </c>
      <c r="H26" s="20" t="s">
        <v>73</v>
      </c>
      <c r="I26" s="20" t="s">
        <v>87</v>
      </c>
      <c r="J26" s="18">
        <f>K26+L26</f>
        <v>60000000</v>
      </c>
      <c r="K26" s="18">
        <v>51000000</v>
      </c>
      <c r="L26" s="18">
        <f>K26/85*15</f>
        <v>9000000</v>
      </c>
      <c r="M26" s="20" t="s">
        <v>75</v>
      </c>
      <c r="N26" s="21">
        <v>42583</v>
      </c>
      <c r="O26" s="21">
        <v>42614</v>
      </c>
      <c r="P26" s="20" t="s">
        <v>73</v>
      </c>
      <c r="Q26" s="21">
        <v>42736</v>
      </c>
      <c r="R26" s="20" t="s">
        <v>101</v>
      </c>
      <c r="S26" s="44" t="s">
        <v>232</v>
      </c>
      <c r="T26" s="44" t="s">
        <v>229</v>
      </c>
      <c r="U26" s="20" t="s">
        <v>195</v>
      </c>
      <c r="V26" s="17" t="s">
        <v>76</v>
      </c>
      <c r="W26" s="17" t="s">
        <v>77</v>
      </c>
      <c r="X26" s="17" t="s">
        <v>73</v>
      </c>
      <c r="Y26" s="17" t="s">
        <v>73</v>
      </c>
      <c r="Z26" s="17" t="s">
        <v>73</v>
      </c>
      <c r="AA26" s="20" t="s">
        <v>103</v>
      </c>
      <c r="AB26" s="17" t="s">
        <v>73</v>
      </c>
      <c r="AC26" s="17" t="s">
        <v>73</v>
      </c>
    </row>
    <row r="27" spans="1:31" s="5" customFormat="1" ht="280.5" customHeight="1" x14ac:dyDescent="0.25">
      <c r="A27" s="44">
        <v>56</v>
      </c>
      <c r="B27" s="20" t="s">
        <v>219</v>
      </c>
      <c r="C27" s="20">
        <v>2</v>
      </c>
      <c r="D27" s="20" t="s">
        <v>93</v>
      </c>
      <c r="E27" s="19" t="s">
        <v>94</v>
      </c>
      <c r="F27" s="20" t="s">
        <v>73</v>
      </c>
      <c r="G27" s="20" t="s">
        <v>73</v>
      </c>
      <c r="H27" s="20" t="s">
        <v>73</v>
      </c>
      <c r="I27" s="20" t="s">
        <v>87</v>
      </c>
      <c r="J27" s="18">
        <f>K27+L27</f>
        <v>140000000</v>
      </c>
      <c r="K27" s="18">
        <v>119000000</v>
      </c>
      <c r="L27" s="18">
        <f>K27/85*15</f>
        <v>21000000</v>
      </c>
      <c r="M27" s="20" t="s">
        <v>75</v>
      </c>
      <c r="N27" s="21">
        <v>42583</v>
      </c>
      <c r="O27" s="21">
        <v>42614</v>
      </c>
      <c r="P27" s="20" t="s">
        <v>73</v>
      </c>
      <c r="Q27" s="21">
        <v>42736</v>
      </c>
      <c r="R27" s="20" t="s">
        <v>104</v>
      </c>
      <c r="S27" s="44" t="s">
        <v>232</v>
      </c>
      <c r="T27" s="44" t="s">
        <v>230</v>
      </c>
      <c r="U27" s="20" t="s">
        <v>195</v>
      </c>
      <c r="V27" s="17" t="s">
        <v>76</v>
      </c>
      <c r="W27" s="17" t="s">
        <v>77</v>
      </c>
      <c r="X27" s="17" t="s">
        <v>73</v>
      </c>
      <c r="Y27" s="17" t="s">
        <v>73</v>
      </c>
      <c r="Z27" s="17" t="s">
        <v>73</v>
      </c>
      <c r="AA27" s="20" t="s">
        <v>103</v>
      </c>
      <c r="AB27" s="17" t="s">
        <v>73</v>
      </c>
      <c r="AC27" s="17" t="s">
        <v>73</v>
      </c>
    </row>
    <row r="28" spans="1:31" s="5" customFormat="1" ht="279" customHeight="1" x14ac:dyDescent="0.25">
      <c r="A28" s="44">
        <v>61</v>
      </c>
      <c r="B28" s="36" t="s">
        <v>182</v>
      </c>
      <c r="C28" s="20">
        <v>2</v>
      </c>
      <c r="D28" s="20" t="s">
        <v>93</v>
      </c>
      <c r="E28" s="19" t="s">
        <v>94</v>
      </c>
      <c r="F28" s="20" t="s">
        <v>73</v>
      </c>
      <c r="G28" s="20" t="s">
        <v>73</v>
      </c>
      <c r="H28" s="20" t="s">
        <v>73</v>
      </c>
      <c r="I28" s="20" t="s">
        <v>74</v>
      </c>
      <c r="J28" s="18">
        <f>K28+L28</f>
        <v>78182352.941176474</v>
      </c>
      <c r="K28" s="18">
        <v>66455000</v>
      </c>
      <c r="L28" s="18">
        <f>K28*(15/85)</f>
        <v>11727352.941176472</v>
      </c>
      <c r="M28" s="20" t="s">
        <v>75</v>
      </c>
      <c r="N28" s="21">
        <v>42614</v>
      </c>
      <c r="O28" s="21">
        <v>42614</v>
      </c>
      <c r="P28" s="20" t="s">
        <v>73</v>
      </c>
      <c r="Q28" s="21">
        <v>45078</v>
      </c>
      <c r="R28" s="20" t="s">
        <v>100</v>
      </c>
      <c r="S28" s="20" t="s">
        <v>102</v>
      </c>
      <c r="T28" s="20" t="s">
        <v>124</v>
      </c>
      <c r="U28" s="20" t="s">
        <v>195</v>
      </c>
      <c r="V28" s="17" t="s">
        <v>76</v>
      </c>
      <c r="W28" s="17" t="s">
        <v>77</v>
      </c>
      <c r="X28" s="17" t="s">
        <v>73</v>
      </c>
      <c r="Y28" s="17" t="s">
        <v>73</v>
      </c>
      <c r="Z28" s="17" t="s">
        <v>73</v>
      </c>
      <c r="AA28" s="20" t="s">
        <v>233</v>
      </c>
      <c r="AB28" s="17" t="s">
        <v>73</v>
      </c>
      <c r="AC28" s="17" t="s">
        <v>73</v>
      </c>
      <c r="AD28" s="1"/>
      <c r="AE28" s="1"/>
    </row>
    <row r="29" spans="1:31" s="5" customFormat="1" ht="261" customHeight="1" x14ac:dyDescent="0.25">
      <c r="A29" s="44">
        <v>62</v>
      </c>
      <c r="B29" s="36" t="s">
        <v>183</v>
      </c>
      <c r="C29" s="20">
        <v>2</v>
      </c>
      <c r="D29" s="20" t="s">
        <v>93</v>
      </c>
      <c r="E29" s="19" t="s">
        <v>94</v>
      </c>
      <c r="F29" s="20" t="s">
        <v>73</v>
      </c>
      <c r="G29" s="20" t="s">
        <v>73</v>
      </c>
      <c r="H29" s="20" t="s">
        <v>73</v>
      </c>
      <c r="I29" s="20" t="s">
        <v>74</v>
      </c>
      <c r="J29" s="18">
        <f>K29+L29</f>
        <v>38823529.411764704</v>
      </c>
      <c r="K29" s="18">
        <v>33000000</v>
      </c>
      <c r="L29" s="18">
        <f>K29*(15/85)</f>
        <v>5823529.4117647065</v>
      </c>
      <c r="M29" s="20" t="s">
        <v>75</v>
      </c>
      <c r="N29" s="21">
        <v>42614</v>
      </c>
      <c r="O29" s="21">
        <v>42614</v>
      </c>
      <c r="P29" s="20" t="s">
        <v>73</v>
      </c>
      <c r="Q29" s="21">
        <v>45078</v>
      </c>
      <c r="R29" s="20" t="s">
        <v>100</v>
      </c>
      <c r="S29" s="20" t="s">
        <v>102</v>
      </c>
      <c r="T29" s="20" t="s">
        <v>125</v>
      </c>
      <c r="U29" s="20" t="s">
        <v>195</v>
      </c>
      <c r="V29" s="17" t="s">
        <v>76</v>
      </c>
      <c r="W29" s="17" t="s">
        <v>77</v>
      </c>
      <c r="X29" s="17" t="s">
        <v>73</v>
      </c>
      <c r="Y29" s="17" t="s">
        <v>73</v>
      </c>
      <c r="Z29" s="17" t="s">
        <v>73</v>
      </c>
      <c r="AA29" s="20" t="s">
        <v>233</v>
      </c>
      <c r="AB29" s="17" t="s">
        <v>73</v>
      </c>
      <c r="AC29" s="17" t="s">
        <v>73</v>
      </c>
    </row>
    <row r="30" spans="1:31" s="5" customFormat="1" ht="240" customHeight="1" x14ac:dyDescent="0.25">
      <c r="A30" s="44">
        <v>31</v>
      </c>
      <c r="B30" s="20" t="s">
        <v>106</v>
      </c>
      <c r="C30" s="20">
        <v>2</v>
      </c>
      <c r="D30" s="20" t="s">
        <v>93</v>
      </c>
      <c r="E30" s="19" t="s">
        <v>271</v>
      </c>
      <c r="F30" s="20" t="s">
        <v>73</v>
      </c>
      <c r="G30" s="20" t="s">
        <v>73</v>
      </c>
      <c r="H30" s="20" t="s">
        <v>73</v>
      </c>
      <c r="I30" s="20" t="s">
        <v>74</v>
      </c>
      <c r="J30" s="18">
        <f>K30+L30</f>
        <v>3600000000</v>
      </c>
      <c r="K30" s="18">
        <v>3060000000</v>
      </c>
      <c r="L30" s="18">
        <f>K30*(15/85)</f>
        <v>540000000</v>
      </c>
      <c r="M30" s="20" t="s">
        <v>75</v>
      </c>
      <c r="N30" s="21">
        <v>42491</v>
      </c>
      <c r="O30" s="21">
        <v>42522</v>
      </c>
      <c r="P30" s="20" t="s">
        <v>89</v>
      </c>
      <c r="Q30" s="21">
        <v>42887</v>
      </c>
      <c r="R30" s="19" t="s">
        <v>106</v>
      </c>
      <c r="S30" s="35" t="s">
        <v>108</v>
      </c>
      <c r="T30" s="20" t="s">
        <v>107</v>
      </c>
      <c r="U30" s="20" t="s">
        <v>242</v>
      </c>
      <c r="V30" s="17" t="s">
        <v>76</v>
      </c>
      <c r="W30" s="17" t="s">
        <v>77</v>
      </c>
      <c r="X30" s="17" t="s">
        <v>73</v>
      </c>
      <c r="Y30" s="17" t="s">
        <v>73</v>
      </c>
      <c r="Z30" s="17" t="s">
        <v>73</v>
      </c>
      <c r="AA30" s="20" t="s">
        <v>80</v>
      </c>
      <c r="AB30" s="17" t="s">
        <v>73</v>
      </c>
      <c r="AC30" s="17" t="s">
        <v>73</v>
      </c>
    </row>
    <row r="31" spans="1:31" s="5" customFormat="1" ht="227.25" customHeight="1" x14ac:dyDescent="0.25">
      <c r="A31" s="44">
        <v>54</v>
      </c>
      <c r="B31" s="20" t="s">
        <v>90</v>
      </c>
      <c r="C31" s="20">
        <v>2</v>
      </c>
      <c r="D31" s="20" t="s">
        <v>93</v>
      </c>
      <c r="E31" s="19" t="s">
        <v>271</v>
      </c>
      <c r="F31" s="20" t="s">
        <v>73</v>
      </c>
      <c r="G31" s="20" t="s">
        <v>73</v>
      </c>
      <c r="H31" s="20" t="s">
        <v>73</v>
      </c>
      <c r="I31" s="20" t="s">
        <v>74</v>
      </c>
      <c r="J31" s="18">
        <f>K31+L31</f>
        <v>2352941176.4705882</v>
      </c>
      <c r="K31" s="18">
        <v>2000000000</v>
      </c>
      <c r="L31" s="18">
        <f>K31*(15/85)</f>
        <v>352941176.47058827</v>
      </c>
      <c r="M31" s="20" t="s">
        <v>75</v>
      </c>
      <c r="N31" s="48">
        <v>42583</v>
      </c>
      <c r="O31" s="21">
        <v>42614</v>
      </c>
      <c r="P31" s="20" t="s">
        <v>89</v>
      </c>
      <c r="Q31" s="21">
        <v>44136</v>
      </c>
      <c r="R31" s="20" t="s">
        <v>90</v>
      </c>
      <c r="S31" s="20" t="s">
        <v>109</v>
      </c>
      <c r="T31" s="20" t="s">
        <v>107</v>
      </c>
      <c r="U31" s="20" t="s">
        <v>262</v>
      </c>
      <c r="V31" s="17" t="s">
        <v>76</v>
      </c>
      <c r="W31" s="17" t="s">
        <v>77</v>
      </c>
      <c r="X31" s="17" t="s">
        <v>73</v>
      </c>
      <c r="Y31" s="17" t="s">
        <v>73</v>
      </c>
      <c r="Z31" s="17" t="s">
        <v>73</v>
      </c>
      <c r="AA31" s="20" t="s">
        <v>80</v>
      </c>
      <c r="AB31" s="17" t="s">
        <v>73</v>
      </c>
      <c r="AC31" s="17" t="s">
        <v>73</v>
      </c>
    </row>
    <row r="32" spans="1:31" s="5" customFormat="1" ht="222.75" customHeight="1" x14ac:dyDescent="0.25">
      <c r="A32" s="44">
        <v>32</v>
      </c>
      <c r="B32" s="36" t="s">
        <v>216</v>
      </c>
      <c r="C32" s="20">
        <v>2</v>
      </c>
      <c r="D32" s="20" t="s">
        <v>91</v>
      </c>
      <c r="E32" s="19" t="s">
        <v>92</v>
      </c>
      <c r="F32" s="20" t="s">
        <v>73</v>
      </c>
      <c r="G32" s="20" t="s">
        <v>73</v>
      </c>
      <c r="H32" s="20" t="s">
        <v>73</v>
      </c>
      <c r="I32" s="20" t="s">
        <v>87</v>
      </c>
      <c r="J32" s="18">
        <f>K32+L32</f>
        <v>462352941.17647058</v>
      </c>
      <c r="K32" s="18">
        <v>393000000</v>
      </c>
      <c r="L32" s="18">
        <f>K32/85*15</f>
        <v>69352941.176470578</v>
      </c>
      <c r="M32" s="20" t="s">
        <v>75</v>
      </c>
      <c r="N32" s="48">
        <v>42491</v>
      </c>
      <c r="O32" s="21">
        <v>42522</v>
      </c>
      <c r="P32" s="20" t="s">
        <v>73</v>
      </c>
      <c r="Q32" s="21">
        <v>42675</v>
      </c>
      <c r="R32" s="20" t="s">
        <v>243</v>
      </c>
      <c r="S32" s="20" t="s">
        <v>244</v>
      </c>
      <c r="T32" s="44" t="s">
        <v>229</v>
      </c>
      <c r="U32" s="7" t="s">
        <v>245</v>
      </c>
      <c r="V32" s="17" t="s">
        <v>76</v>
      </c>
      <c r="W32" s="17" t="s">
        <v>77</v>
      </c>
      <c r="X32" s="17" t="s">
        <v>73</v>
      </c>
      <c r="Y32" s="17" t="s">
        <v>73</v>
      </c>
      <c r="Z32" s="17" t="s">
        <v>73</v>
      </c>
      <c r="AA32" s="20" t="s">
        <v>136</v>
      </c>
      <c r="AB32" s="17" t="s">
        <v>73</v>
      </c>
      <c r="AC32" s="17" t="s">
        <v>73</v>
      </c>
    </row>
    <row r="33" spans="1:31" s="5" customFormat="1" ht="255" customHeight="1" x14ac:dyDescent="0.25">
      <c r="A33" s="44">
        <v>33</v>
      </c>
      <c r="B33" s="36" t="s">
        <v>217</v>
      </c>
      <c r="C33" s="20">
        <v>2</v>
      </c>
      <c r="D33" s="20" t="s">
        <v>91</v>
      </c>
      <c r="E33" s="19" t="s">
        <v>92</v>
      </c>
      <c r="F33" s="20" t="s">
        <v>73</v>
      </c>
      <c r="G33" s="20" t="s">
        <v>73</v>
      </c>
      <c r="H33" s="20" t="s">
        <v>73</v>
      </c>
      <c r="I33" s="20" t="s">
        <v>87</v>
      </c>
      <c r="J33" s="18">
        <f>K33+L33</f>
        <v>1078823529.4117646</v>
      </c>
      <c r="K33" s="18">
        <v>917000000</v>
      </c>
      <c r="L33" s="18">
        <f>K33/85*15</f>
        <v>161823529.41176468</v>
      </c>
      <c r="M33" s="20" t="s">
        <v>75</v>
      </c>
      <c r="N33" s="48">
        <v>42491</v>
      </c>
      <c r="O33" s="21">
        <v>42522</v>
      </c>
      <c r="P33" s="20" t="s">
        <v>73</v>
      </c>
      <c r="Q33" s="21">
        <v>42675</v>
      </c>
      <c r="R33" s="20" t="s">
        <v>246</v>
      </c>
      <c r="S33" s="20" t="s">
        <v>244</v>
      </c>
      <c r="T33" s="44" t="s">
        <v>230</v>
      </c>
      <c r="U33" s="7" t="s">
        <v>245</v>
      </c>
      <c r="V33" s="17" t="s">
        <v>76</v>
      </c>
      <c r="W33" s="17" t="s">
        <v>77</v>
      </c>
      <c r="X33" s="17" t="s">
        <v>73</v>
      </c>
      <c r="Y33" s="17" t="s">
        <v>73</v>
      </c>
      <c r="Z33" s="17" t="s">
        <v>73</v>
      </c>
      <c r="AA33" s="20" t="s">
        <v>136</v>
      </c>
      <c r="AB33" s="17" t="s">
        <v>73</v>
      </c>
      <c r="AC33" s="17" t="s">
        <v>73</v>
      </c>
    </row>
    <row r="34" spans="1:31" s="5" customFormat="1" ht="246" customHeight="1" x14ac:dyDescent="0.25">
      <c r="A34" s="44">
        <v>47</v>
      </c>
      <c r="B34" s="36" t="s">
        <v>188</v>
      </c>
      <c r="C34" s="20">
        <v>2</v>
      </c>
      <c r="D34" s="20" t="s">
        <v>91</v>
      </c>
      <c r="E34" s="19" t="s">
        <v>92</v>
      </c>
      <c r="F34" s="20" t="s">
        <v>73</v>
      </c>
      <c r="G34" s="20" t="s">
        <v>73</v>
      </c>
      <c r="H34" s="20" t="s">
        <v>73</v>
      </c>
      <c r="I34" s="20" t="s">
        <v>74</v>
      </c>
      <c r="J34" s="18">
        <f>K34+L34</f>
        <v>1049396176.4705882</v>
      </c>
      <c r="K34" s="18">
        <f>3567947000*0.25</f>
        <v>891986750</v>
      </c>
      <c r="L34" s="18">
        <f>K34*(15/85)</f>
        <v>157409426.47058824</v>
      </c>
      <c r="M34" s="20" t="s">
        <v>75</v>
      </c>
      <c r="N34" s="48">
        <v>42522</v>
      </c>
      <c r="O34" s="21">
        <v>42522</v>
      </c>
      <c r="P34" s="20" t="s">
        <v>73</v>
      </c>
      <c r="Q34" s="21">
        <v>45078</v>
      </c>
      <c r="R34" s="19" t="s">
        <v>153</v>
      </c>
      <c r="S34" s="19" t="s">
        <v>154</v>
      </c>
      <c r="T34" s="20" t="s">
        <v>124</v>
      </c>
      <c r="U34" s="20" t="s">
        <v>155</v>
      </c>
      <c r="V34" s="17" t="s">
        <v>76</v>
      </c>
      <c r="W34" s="17" t="s">
        <v>77</v>
      </c>
      <c r="X34" s="17" t="s">
        <v>73</v>
      </c>
      <c r="Y34" s="17" t="s">
        <v>73</v>
      </c>
      <c r="Z34" s="17" t="s">
        <v>73</v>
      </c>
      <c r="AA34" s="20" t="s">
        <v>156</v>
      </c>
      <c r="AB34" s="17" t="s">
        <v>73</v>
      </c>
      <c r="AC34" s="17" t="s">
        <v>73</v>
      </c>
    </row>
    <row r="35" spans="1:31" s="5" customFormat="1" ht="249.75" customHeight="1" x14ac:dyDescent="0.25">
      <c r="A35" s="44">
        <v>48</v>
      </c>
      <c r="B35" s="36" t="s">
        <v>189</v>
      </c>
      <c r="C35" s="20">
        <v>2</v>
      </c>
      <c r="D35" s="20" t="s">
        <v>91</v>
      </c>
      <c r="E35" s="19" t="s">
        <v>92</v>
      </c>
      <c r="F35" s="20" t="s">
        <v>73</v>
      </c>
      <c r="G35" s="20" t="s">
        <v>73</v>
      </c>
      <c r="H35" s="20" t="s">
        <v>73</v>
      </c>
      <c r="I35" s="20" t="s">
        <v>74</v>
      </c>
      <c r="J35" s="18">
        <f>K35+L35</f>
        <v>296161764.70588237</v>
      </c>
      <c r="K35" s="18">
        <f>1006950000*0.25</f>
        <v>251737500</v>
      </c>
      <c r="L35" s="18">
        <f>K35*(15/85)</f>
        <v>44424264.705882356</v>
      </c>
      <c r="M35" s="20" t="s">
        <v>75</v>
      </c>
      <c r="N35" s="48">
        <v>42522</v>
      </c>
      <c r="O35" s="21">
        <v>42522</v>
      </c>
      <c r="P35" s="20" t="s">
        <v>73</v>
      </c>
      <c r="Q35" s="21">
        <v>45078</v>
      </c>
      <c r="R35" s="19" t="s">
        <v>153</v>
      </c>
      <c r="S35" s="19" t="s">
        <v>154</v>
      </c>
      <c r="T35" s="20" t="s">
        <v>125</v>
      </c>
      <c r="U35" s="20" t="s">
        <v>155</v>
      </c>
      <c r="V35" s="17" t="s">
        <v>76</v>
      </c>
      <c r="W35" s="17" t="s">
        <v>77</v>
      </c>
      <c r="X35" s="17" t="s">
        <v>73</v>
      </c>
      <c r="Y35" s="17" t="s">
        <v>73</v>
      </c>
      <c r="Z35" s="17" t="s">
        <v>73</v>
      </c>
      <c r="AA35" s="20" t="s">
        <v>156</v>
      </c>
      <c r="AB35" s="17" t="s">
        <v>73</v>
      </c>
      <c r="AC35" s="17" t="s">
        <v>73</v>
      </c>
    </row>
    <row r="36" spans="1:31" s="5" customFormat="1" ht="255.75" customHeight="1" x14ac:dyDescent="0.25">
      <c r="A36" s="44">
        <v>58</v>
      </c>
      <c r="B36" s="20" t="s">
        <v>184</v>
      </c>
      <c r="C36" s="20">
        <v>2</v>
      </c>
      <c r="D36" s="20" t="s">
        <v>91</v>
      </c>
      <c r="E36" s="19" t="s">
        <v>92</v>
      </c>
      <c r="F36" s="20" t="s">
        <v>73</v>
      </c>
      <c r="G36" s="20" t="s">
        <v>73</v>
      </c>
      <c r="H36" s="20" t="s">
        <v>73</v>
      </c>
      <c r="I36" s="20" t="s">
        <v>87</v>
      </c>
      <c r="J36" s="18">
        <f>K36+L36</f>
        <v>647647058.82352948</v>
      </c>
      <c r="K36" s="18">
        <v>550500000</v>
      </c>
      <c r="L36" s="18">
        <f>K36/85*15</f>
        <v>97147058.823529422</v>
      </c>
      <c r="M36" s="20" t="s">
        <v>75</v>
      </c>
      <c r="N36" s="21">
        <v>42583</v>
      </c>
      <c r="O36" s="21">
        <v>42614</v>
      </c>
      <c r="P36" s="20" t="s">
        <v>73</v>
      </c>
      <c r="Q36" s="48">
        <v>42767</v>
      </c>
      <c r="R36" s="20" t="s">
        <v>243</v>
      </c>
      <c r="S36" s="20" t="s">
        <v>260</v>
      </c>
      <c r="T36" s="44" t="s">
        <v>229</v>
      </c>
      <c r="U36" s="7" t="s">
        <v>261</v>
      </c>
      <c r="V36" s="17" t="s">
        <v>76</v>
      </c>
      <c r="W36" s="17" t="s">
        <v>77</v>
      </c>
      <c r="X36" s="17" t="s">
        <v>73</v>
      </c>
      <c r="Y36" s="17" t="s">
        <v>73</v>
      </c>
      <c r="Z36" s="17" t="s">
        <v>73</v>
      </c>
      <c r="AA36" s="20" t="s">
        <v>136</v>
      </c>
      <c r="AB36" s="17" t="s">
        <v>73</v>
      </c>
      <c r="AC36" s="17" t="s">
        <v>73</v>
      </c>
    </row>
    <row r="37" spans="1:31" s="5" customFormat="1" ht="260.25" customHeight="1" x14ac:dyDescent="0.25">
      <c r="A37" s="44">
        <v>59</v>
      </c>
      <c r="B37" s="20" t="s">
        <v>185</v>
      </c>
      <c r="C37" s="20">
        <v>2</v>
      </c>
      <c r="D37" s="20" t="s">
        <v>91</v>
      </c>
      <c r="E37" s="19" t="s">
        <v>92</v>
      </c>
      <c r="F37" s="20" t="s">
        <v>73</v>
      </c>
      <c r="G37" s="20" t="s">
        <v>73</v>
      </c>
      <c r="H37" s="20" t="s">
        <v>73</v>
      </c>
      <c r="I37" s="20" t="s">
        <v>87</v>
      </c>
      <c r="J37" s="18">
        <f>K37+L37</f>
        <v>1511176470.5882354</v>
      </c>
      <c r="K37" s="18">
        <v>1284500000</v>
      </c>
      <c r="L37" s="18">
        <f>K37/85*15</f>
        <v>226676470.58823532</v>
      </c>
      <c r="M37" s="20" t="s">
        <v>75</v>
      </c>
      <c r="N37" s="21">
        <v>42583</v>
      </c>
      <c r="O37" s="21">
        <v>42614</v>
      </c>
      <c r="P37" s="20" t="s">
        <v>73</v>
      </c>
      <c r="Q37" s="48">
        <v>42767</v>
      </c>
      <c r="R37" s="20" t="s">
        <v>246</v>
      </c>
      <c r="S37" s="20" t="s">
        <v>260</v>
      </c>
      <c r="T37" s="44" t="s">
        <v>230</v>
      </c>
      <c r="U37" s="7" t="s">
        <v>261</v>
      </c>
      <c r="V37" s="17" t="s">
        <v>76</v>
      </c>
      <c r="W37" s="17" t="s">
        <v>77</v>
      </c>
      <c r="X37" s="17" t="s">
        <v>73</v>
      </c>
      <c r="Y37" s="17" t="s">
        <v>73</v>
      </c>
      <c r="Z37" s="17" t="s">
        <v>73</v>
      </c>
      <c r="AA37" s="20" t="s">
        <v>136</v>
      </c>
      <c r="AB37" s="17" t="s">
        <v>73</v>
      </c>
      <c r="AC37" s="17" t="s">
        <v>73</v>
      </c>
    </row>
    <row r="38" spans="1:31" s="5" customFormat="1" ht="206.25" customHeight="1" x14ac:dyDescent="0.25">
      <c r="A38" s="44">
        <v>63</v>
      </c>
      <c r="B38" s="20" t="s">
        <v>201</v>
      </c>
      <c r="C38" s="20">
        <v>2</v>
      </c>
      <c r="D38" s="20" t="s">
        <v>91</v>
      </c>
      <c r="E38" s="19" t="s">
        <v>92</v>
      </c>
      <c r="F38" s="20" t="s">
        <v>73</v>
      </c>
      <c r="G38" s="20" t="s">
        <v>73</v>
      </c>
      <c r="H38" s="20" t="s">
        <v>73</v>
      </c>
      <c r="I38" s="20" t="s">
        <v>87</v>
      </c>
      <c r="J38" s="18">
        <f>K38+L38</f>
        <v>177882352.94117647</v>
      </c>
      <c r="K38" s="18">
        <v>151200000</v>
      </c>
      <c r="L38" s="18">
        <f>K38/85*15</f>
        <v>26682352.941176474</v>
      </c>
      <c r="M38" s="20" t="s">
        <v>75</v>
      </c>
      <c r="N38" s="48">
        <v>42644</v>
      </c>
      <c r="O38" s="21">
        <v>42675</v>
      </c>
      <c r="P38" s="20" t="s">
        <v>73</v>
      </c>
      <c r="Q38" s="48">
        <v>42826</v>
      </c>
      <c r="R38" s="20" t="s">
        <v>231</v>
      </c>
      <c r="S38" s="20" t="s">
        <v>254</v>
      </c>
      <c r="T38" s="44" t="s">
        <v>229</v>
      </c>
      <c r="U38" s="7" t="s">
        <v>245</v>
      </c>
      <c r="V38" s="17" t="s">
        <v>76</v>
      </c>
      <c r="W38" s="17" t="s">
        <v>77</v>
      </c>
      <c r="X38" s="17" t="s">
        <v>73</v>
      </c>
      <c r="Y38" s="17" t="s">
        <v>73</v>
      </c>
      <c r="Z38" s="17" t="s">
        <v>73</v>
      </c>
      <c r="AA38" s="20" t="s">
        <v>150</v>
      </c>
      <c r="AB38" s="17" t="s">
        <v>73</v>
      </c>
      <c r="AC38" s="17" t="s">
        <v>73</v>
      </c>
    </row>
    <row r="39" spans="1:31" s="5" customFormat="1" ht="323.25" customHeight="1" x14ac:dyDescent="0.25">
      <c r="A39" s="44">
        <v>64</v>
      </c>
      <c r="B39" s="20" t="s">
        <v>200</v>
      </c>
      <c r="C39" s="20">
        <v>2</v>
      </c>
      <c r="D39" s="20" t="s">
        <v>91</v>
      </c>
      <c r="E39" s="19" t="s">
        <v>92</v>
      </c>
      <c r="F39" s="20" t="s">
        <v>73</v>
      </c>
      <c r="G39" s="20" t="s">
        <v>73</v>
      </c>
      <c r="H39" s="20" t="s">
        <v>73</v>
      </c>
      <c r="I39" s="20" t="s">
        <v>87</v>
      </c>
      <c r="J39" s="18">
        <f>K39+L39</f>
        <v>415058823.52941179</v>
      </c>
      <c r="K39" s="18">
        <v>352800000</v>
      </c>
      <c r="L39" s="18">
        <f>K39/85*15</f>
        <v>62258823.529411763</v>
      </c>
      <c r="M39" s="20" t="s">
        <v>75</v>
      </c>
      <c r="N39" s="48">
        <v>42644</v>
      </c>
      <c r="O39" s="21">
        <v>42675</v>
      </c>
      <c r="P39" s="20" t="s">
        <v>73</v>
      </c>
      <c r="Q39" s="48">
        <v>42826</v>
      </c>
      <c r="R39" s="20" t="s">
        <v>231</v>
      </c>
      <c r="S39" s="20" t="s">
        <v>254</v>
      </c>
      <c r="T39" s="44" t="s">
        <v>230</v>
      </c>
      <c r="U39" s="7" t="s">
        <v>245</v>
      </c>
      <c r="V39" s="17" t="s">
        <v>76</v>
      </c>
      <c r="W39" s="17" t="s">
        <v>77</v>
      </c>
      <c r="X39" s="17" t="s">
        <v>73</v>
      </c>
      <c r="Y39" s="17" t="s">
        <v>73</v>
      </c>
      <c r="Z39" s="17" t="s">
        <v>73</v>
      </c>
      <c r="AA39" s="20" t="s">
        <v>136</v>
      </c>
      <c r="AB39" s="17" t="s">
        <v>73</v>
      </c>
      <c r="AC39" s="17" t="s">
        <v>73</v>
      </c>
    </row>
    <row r="40" spans="1:31" s="5" customFormat="1" ht="340.5" customHeight="1" x14ac:dyDescent="0.25">
      <c r="A40" s="20">
        <v>65</v>
      </c>
      <c r="B40" s="20" t="s">
        <v>186</v>
      </c>
      <c r="C40" s="20">
        <v>2</v>
      </c>
      <c r="D40" s="20" t="s">
        <v>91</v>
      </c>
      <c r="E40" s="19" t="s">
        <v>92</v>
      </c>
      <c r="F40" s="20" t="s">
        <v>73</v>
      </c>
      <c r="G40" s="20" t="s">
        <v>73</v>
      </c>
      <c r="H40" s="20" t="s">
        <v>73</v>
      </c>
      <c r="I40" s="20" t="s">
        <v>74</v>
      </c>
      <c r="J40" s="18">
        <f>K40+L40</f>
        <v>3148188529.4117646</v>
      </c>
      <c r="K40" s="18">
        <f>3567947000*0.75</f>
        <v>2675960250</v>
      </c>
      <c r="L40" s="18">
        <f>K40*(15/85)</f>
        <v>472228279.41176474</v>
      </c>
      <c r="M40" s="20" t="s">
        <v>75</v>
      </c>
      <c r="N40" s="48">
        <v>42675</v>
      </c>
      <c r="O40" s="21">
        <v>42675</v>
      </c>
      <c r="P40" s="20" t="s">
        <v>73</v>
      </c>
      <c r="Q40" s="21">
        <v>45078</v>
      </c>
      <c r="R40" s="20" t="s">
        <v>263</v>
      </c>
      <c r="S40" s="20" t="s">
        <v>264</v>
      </c>
      <c r="T40" s="20" t="s">
        <v>124</v>
      </c>
      <c r="U40" s="7" t="s">
        <v>265</v>
      </c>
      <c r="V40" s="17" t="s">
        <v>76</v>
      </c>
      <c r="W40" s="17" t="s">
        <v>77</v>
      </c>
      <c r="X40" s="17" t="s">
        <v>73</v>
      </c>
      <c r="Y40" s="17" t="s">
        <v>73</v>
      </c>
      <c r="Z40" s="17" t="s">
        <v>73</v>
      </c>
      <c r="AA40" s="20" t="s">
        <v>136</v>
      </c>
      <c r="AB40" s="17" t="s">
        <v>73</v>
      </c>
      <c r="AC40" s="17" t="s">
        <v>73</v>
      </c>
    </row>
    <row r="41" spans="1:31" s="5" customFormat="1" ht="345" customHeight="1" x14ac:dyDescent="0.25">
      <c r="A41" s="20">
        <v>66</v>
      </c>
      <c r="B41" s="20" t="s">
        <v>187</v>
      </c>
      <c r="C41" s="20">
        <v>2</v>
      </c>
      <c r="D41" s="20" t="s">
        <v>91</v>
      </c>
      <c r="E41" s="19" t="s">
        <v>92</v>
      </c>
      <c r="F41" s="20" t="s">
        <v>73</v>
      </c>
      <c r="G41" s="20" t="s">
        <v>73</v>
      </c>
      <c r="H41" s="20" t="s">
        <v>73</v>
      </c>
      <c r="I41" s="20" t="s">
        <v>74</v>
      </c>
      <c r="J41" s="18">
        <f>K41+L41</f>
        <v>888485294.11764705</v>
      </c>
      <c r="K41" s="18">
        <f>1006950000*0.75</f>
        <v>755212500</v>
      </c>
      <c r="L41" s="18">
        <f>K41*(15/85)</f>
        <v>133272794.11764707</v>
      </c>
      <c r="M41" s="20" t="s">
        <v>75</v>
      </c>
      <c r="N41" s="48">
        <v>42675</v>
      </c>
      <c r="O41" s="21">
        <v>42675</v>
      </c>
      <c r="P41" s="20" t="s">
        <v>73</v>
      </c>
      <c r="Q41" s="21">
        <v>45078</v>
      </c>
      <c r="R41" s="20" t="s">
        <v>263</v>
      </c>
      <c r="S41" s="20" t="s">
        <v>264</v>
      </c>
      <c r="T41" s="20" t="s">
        <v>125</v>
      </c>
      <c r="U41" s="7" t="s">
        <v>265</v>
      </c>
      <c r="V41" s="17" t="s">
        <v>76</v>
      </c>
      <c r="W41" s="17" t="s">
        <v>77</v>
      </c>
      <c r="X41" s="17" t="s">
        <v>73</v>
      </c>
      <c r="Y41" s="17" t="s">
        <v>73</v>
      </c>
      <c r="Z41" s="17" t="s">
        <v>73</v>
      </c>
      <c r="AA41" s="20" t="s">
        <v>136</v>
      </c>
      <c r="AB41" s="17" t="s">
        <v>73</v>
      </c>
      <c r="AC41" s="17" t="s">
        <v>73</v>
      </c>
      <c r="AD41" s="1"/>
      <c r="AE41" s="1"/>
    </row>
    <row r="42" spans="1:31" s="5" customFormat="1" ht="197.25" customHeight="1" x14ac:dyDescent="0.25">
      <c r="A42" s="20">
        <v>69</v>
      </c>
      <c r="B42" s="44" t="s">
        <v>234</v>
      </c>
      <c r="C42" s="20">
        <v>2</v>
      </c>
      <c r="D42" s="20" t="s">
        <v>98</v>
      </c>
      <c r="E42" s="19" t="s">
        <v>99</v>
      </c>
      <c r="F42" s="20" t="s">
        <v>73</v>
      </c>
      <c r="G42" s="20" t="s">
        <v>73</v>
      </c>
      <c r="H42" s="20" t="s">
        <v>73</v>
      </c>
      <c r="I42" s="20" t="s">
        <v>74</v>
      </c>
      <c r="J42" s="18">
        <v>6375000000</v>
      </c>
      <c r="K42" s="18">
        <v>2550000000</v>
      </c>
      <c r="L42" s="18">
        <v>3825000000</v>
      </c>
      <c r="M42" s="20" t="s">
        <v>75</v>
      </c>
      <c r="N42" s="48">
        <v>42705</v>
      </c>
      <c r="O42" s="21">
        <v>42736</v>
      </c>
      <c r="P42" s="20" t="s">
        <v>89</v>
      </c>
      <c r="Q42" s="21">
        <v>43070</v>
      </c>
      <c r="R42" s="20" t="s">
        <v>113</v>
      </c>
      <c r="S42" s="20" t="s">
        <v>114</v>
      </c>
      <c r="T42" s="20" t="s">
        <v>107</v>
      </c>
      <c r="U42" s="35" t="s">
        <v>268</v>
      </c>
      <c r="V42" s="17" t="s">
        <v>115</v>
      </c>
      <c r="W42" s="17" t="s">
        <v>116</v>
      </c>
      <c r="X42" s="17" t="s">
        <v>73</v>
      </c>
      <c r="Y42" s="17" t="s">
        <v>73</v>
      </c>
      <c r="Z42" s="17" t="s">
        <v>73</v>
      </c>
      <c r="AA42" s="20" t="s">
        <v>117</v>
      </c>
      <c r="AB42" s="17" t="s">
        <v>73</v>
      </c>
      <c r="AC42" s="17" t="s">
        <v>73</v>
      </c>
      <c r="AD42" s="1"/>
      <c r="AE42" s="1"/>
    </row>
    <row r="43" spans="1:31" s="5" customFormat="1" ht="195.75" customHeight="1" x14ac:dyDescent="0.25">
      <c r="A43" s="20">
        <v>21</v>
      </c>
      <c r="B43" s="20" t="s">
        <v>190</v>
      </c>
      <c r="C43" s="20">
        <v>3</v>
      </c>
      <c r="D43" s="20" t="s">
        <v>85</v>
      </c>
      <c r="E43" s="20" t="s">
        <v>272</v>
      </c>
      <c r="F43" s="20" t="s">
        <v>73</v>
      </c>
      <c r="G43" s="20" t="s">
        <v>73</v>
      </c>
      <c r="H43" s="20" t="s">
        <v>73</v>
      </c>
      <c r="I43" s="20" t="s">
        <v>87</v>
      </c>
      <c r="J43" s="18">
        <f>K43+L43</f>
        <v>2488235294.1176472</v>
      </c>
      <c r="K43" s="18">
        <v>2115000000</v>
      </c>
      <c r="L43" s="18">
        <f>K43/85*15</f>
        <v>373235294.11764705</v>
      </c>
      <c r="M43" s="20" t="s">
        <v>75</v>
      </c>
      <c r="N43" s="21">
        <v>42401</v>
      </c>
      <c r="O43" s="21">
        <v>42401</v>
      </c>
      <c r="P43" s="20" t="s">
        <v>73</v>
      </c>
      <c r="Q43" s="40" t="s">
        <v>196</v>
      </c>
      <c r="R43" s="20" t="s">
        <v>138</v>
      </c>
      <c r="S43" s="20" t="s">
        <v>140</v>
      </c>
      <c r="T43" s="20" t="s">
        <v>134</v>
      </c>
      <c r="U43" s="20" t="s">
        <v>139</v>
      </c>
      <c r="V43" s="17" t="s">
        <v>77</v>
      </c>
      <c r="W43" s="17" t="s">
        <v>77</v>
      </c>
      <c r="X43" s="17" t="s">
        <v>73</v>
      </c>
      <c r="Y43" s="17" t="s">
        <v>73</v>
      </c>
      <c r="Z43" s="17" t="s">
        <v>73</v>
      </c>
      <c r="AA43" s="20" t="s">
        <v>73</v>
      </c>
      <c r="AB43" s="17" t="s">
        <v>73</v>
      </c>
      <c r="AC43" s="17" t="s">
        <v>73</v>
      </c>
    </row>
    <row r="44" spans="1:31" s="5" customFormat="1" ht="290.25" customHeight="1" x14ac:dyDescent="0.25">
      <c r="A44" s="20">
        <v>25</v>
      </c>
      <c r="B44" s="20" t="s">
        <v>191</v>
      </c>
      <c r="C44" s="20">
        <v>3</v>
      </c>
      <c r="D44" s="20" t="s">
        <v>85</v>
      </c>
      <c r="E44" s="20" t="s">
        <v>272</v>
      </c>
      <c r="F44" s="20" t="s">
        <v>73</v>
      </c>
      <c r="G44" s="20" t="s">
        <v>73</v>
      </c>
      <c r="H44" s="20" t="s">
        <v>73</v>
      </c>
      <c r="I44" s="20" t="s">
        <v>74</v>
      </c>
      <c r="J44" s="18">
        <f>K44+L44</f>
        <v>1100000000</v>
      </c>
      <c r="K44" s="18">
        <v>935000000</v>
      </c>
      <c r="L44" s="18">
        <f>K44/85*15</f>
        <v>165000000</v>
      </c>
      <c r="M44" s="20" t="s">
        <v>75</v>
      </c>
      <c r="N44" s="21">
        <v>42430</v>
      </c>
      <c r="O44" s="21">
        <v>42430</v>
      </c>
      <c r="P44" s="20" t="s">
        <v>73</v>
      </c>
      <c r="Q44" s="21">
        <v>43070</v>
      </c>
      <c r="R44" s="20" t="s">
        <v>138</v>
      </c>
      <c r="S44" s="20" t="s">
        <v>140</v>
      </c>
      <c r="T44" s="20" t="s">
        <v>134</v>
      </c>
      <c r="U44" s="20" t="s">
        <v>238</v>
      </c>
      <c r="V44" s="17" t="s">
        <v>77</v>
      </c>
      <c r="W44" s="17" t="s">
        <v>77</v>
      </c>
      <c r="X44" s="17" t="s">
        <v>73</v>
      </c>
      <c r="Y44" s="17" t="s">
        <v>73</v>
      </c>
      <c r="Z44" s="17" t="s">
        <v>73</v>
      </c>
      <c r="AA44" s="20" t="s">
        <v>73</v>
      </c>
      <c r="AB44" s="17" t="s">
        <v>73</v>
      </c>
      <c r="AC44" s="17" t="s">
        <v>73</v>
      </c>
    </row>
    <row r="45" spans="1:31" s="5" customFormat="1" ht="303" customHeight="1" x14ac:dyDescent="0.25">
      <c r="A45" s="44">
        <v>38</v>
      </c>
      <c r="B45" s="45" t="s">
        <v>192</v>
      </c>
      <c r="C45" s="20">
        <v>3</v>
      </c>
      <c r="D45" s="20" t="s">
        <v>85</v>
      </c>
      <c r="E45" s="20" t="s">
        <v>272</v>
      </c>
      <c r="F45" s="20" t="s">
        <v>73</v>
      </c>
      <c r="G45" s="20" t="s">
        <v>73</v>
      </c>
      <c r="H45" s="20" t="s">
        <v>73</v>
      </c>
      <c r="I45" s="20" t="s">
        <v>74</v>
      </c>
      <c r="J45" s="18">
        <f>K45+L45</f>
        <v>1348276470.5882354</v>
      </c>
      <c r="K45" s="18">
        <v>1146035000</v>
      </c>
      <c r="L45" s="18">
        <f>K45*(15/85)</f>
        <v>202241470.58823532</v>
      </c>
      <c r="M45" s="20" t="s">
        <v>75</v>
      </c>
      <c r="N45" s="48">
        <v>42522</v>
      </c>
      <c r="O45" s="21">
        <v>42522</v>
      </c>
      <c r="P45" s="20" t="s">
        <v>73</v>
      </c>
      <c r="Q45" s="21">
        <v>45078</v>
      </c>
      <c r="R45" s="20" t="s">
        <v>151</v>
      </c>
      <c r="S45" s="20" t="s">
        <v>165</v>
      </c>
      <c r="T45" s="20" t="s">
        <v>124</v>
      </c>
      <c r="U45" s="35" t="s">
        <v>250</v>
      </c>
      <c r="V45" s="17" t="s">
        <v>76</v>
      </c>
      <c r="W45" s="17" t="s">
        <v>77</v>
      </c>
      <c r="X45" s="17" t="s">
        <v>73</v>
      </c>
      <c r="Y45" s="17" t="s">
        <v>73</v>
      </c>
      <c r="Z45" s="17" t="s">
        <v>73</v>
      </c>
      <c r="AA45" s="20" t="s">
        <v>131</v>
      </c>
      <c r="AB45" s="17" t="s">
        <v>73</v>
      </c>
      <c r="AC45" s="17" t="s">
        <v>73</v>
      </c>
    </row>
    <row r="46" spans="1:31" s="5" customFormat="1" ht="297.75" customHeight="1" x14ac:dyDescent="0.25">
      <c r="A46" s="44">
        <v>39</v>
      </c>
      <c r="B46" s="45" t="s">
        <v>193</v>
      </c>
      <c r="C46" s="20">
        <v>3</v>
      </c>
      <c r="D46" s="20" t="s">
        <v>85</v>
      </c>
      <c r="E46" s="20" t="s">
        <v>272</v>
      </c>
      <c r="F46" s="20" t="s">
        <v>73</v>
      </c>
      <c r="G46" s="20" t="s">
        <v>73</v>
      </c>
      <c r="H46" s="20" t="s">
        <v>73</v>
      </c>
      <c r="I46" s="20" t="s">
        <v>74</v>
      </c>
      <c r="J46" s="18">
        <f>K46+L46</f>
        <v>592764705.88235295</v>
      </c>
      <c r="K46" s="18">
        <v>503850000</v>
      </c>
      <c r="L46" s="18">
        <f>K46*(15/85)</f>
        <v>88914705.882352948</v>
      </c>
      <c r="M46" s="20" t="s">
        <v>75</v>
      </c>
      <c r="N46" s="48">
        <v>42522</v>
      </c>
      <c r="O46" s="21">
        <v>42522</v>
      </c>
      <c r="P46" s="20" t="s">
        <v>73</v>
      </c>
      <c r="Q46" s="21">
        <v>45078</v>
      </c>
      <c r="R46" s="20" t="s">
        <v>151</v>
      </c>
      <c r="S46" s="20" t="s">
        <v>165</v>
      </c>
      <c r="T46" s="20" t="s">
        <v>125</v>
      </c>
      <c r="U46" s="35" t="s">
        <v>251</v>
      </c>
      <c r="V46" s="17" t="s">
        <v>76</v>
      </c>
      <c r="W46" s="17" t="s">
        <v>77</v>
      </c>
      <c r="X46" s="17" t="s">
        <v>73</v>
      </c>
      <c r="Y46" s="17" t="s">
        <v>73</v>
      </c>
      <c r="Z46" s="17" t="s">
        <v>73</v>
      </c>
      <c r="AA46" s="20" t="s">
        <v>131</v>
      </c>
      <c r="AB46" s="17" t="s">
        <v>73</v>
      </c>
      <c r="AC46" s="17" t="s">
        <v>73</v>
      </c>
      <c r="AD46" s="1"/>
      <c r="AE46" s="1"/>
    </row>
    <row r="47" spans="1:31" s="5" customFormat="1" ht="228.75" customHeight="1" x14ac:dyDescent="0.25">
      <c r="A47" s="44">
        <v>60</v>
      </c>
      <c r="B47" s="20" t="s">
        <v>160</v>
      </c>
      <c r="C47" s="20">
        <v>3</v>
      </c>
      <c r="D47" s="20" t="s">
        <v>85</v>
      </c>
      <c r="E47" s="20" t="s">
        <v>272</v>
      </c>
      <c r="F47" s="20" t="s">
        <v>73</v>
      </c>
      <c r="G47" s="20" t="s">
        <v>73</v>
      </c>
      <c r="H47" s="20" t="s">
        <v>73</v>
      </c>
      <c r="I47" s="20" t="s">
        <v>87</v>
      </c>
      <c r="J47" s="18">
        <f>K47+L47</f>
        <v>1825706004.7058823</v>
      </c>
      <c r="K47" s="18">
        <v>1551850104</v>
      </c>
      <c r="L47" s="18">
        <f>K47/85*15</f>
        <v>273855900.70588237</v>
      </c>
      <c r="M47" s="20" t="s">
        <v>75</v>
      </c>
      <c r="N47" s="48">
        <v>42614</v>
      </c>
      <c r="O47" s="21">
        <v>42644</v>
      </c>
      <c r="P47" s="20" t="s">
        <v>73</v>
      </c>
      <c r="Q47" s="48">
        <v>42795</v>
      </c>
      <c r="R47" s="19" t="s">
        <v>132</v>
      </c>
      <c r="S47" s="20" t="s">
        <v>133</v>
      </c>
      <c r="T47" s="20" t="s">
        <v>134</v>
      </c>
      <c r="U47" s="35" t="s">
        <v>135</v>
      </c>
      <c r="V47" s="17" t="s">
        <v>76</v>
      </c>
      <c r="W47" s="17" t="s">
        <v>77</v>
      </c>
      <c r="X47" s="17" t="s">
        <v>73</v>
      </c>
      <c r="Y47" s="17" t="s">
        <v>73</v>
      </c>
      <c r="Z47" s="17" t="s">
        <v>73</v>
      </c>
      <c r="AA47" s="20" t="s">
        <v>131</v>
      </c>
      <c r="AB47" s="17" t="s">
        <v>73</v>
      </c>
      <c r="AC47" s="17" t="s">
        <v>73</v>
      </c>
    </row>
    <row r="48" spans="1:31" s="5" customFormat="1" ht="209.25" customHeight="1" x14ac:dyDescent="0.25">
      <c r="A48" s="20">
        <v>23</v>
      </c>
      <c r="B48" s="20" t="s">
        <v>208</v>
      </c>
      <c r="C48" s="20">
        <v>3</v>
      </c>
      <c r="D48" s="20" t="s">
        <v>84</v>
      </c>
      <c r="E48" s="19" t="s">
        <v>78</v>
      </c>
      <c r="F48" s="20" t="s">
        <v>73</v>
      </c>
      <c r="G48" s="20" t="s">
        <v>73</v>
      </c>
      <c r="H48" s="20" t="s">
        <v>73</v>
      </c>
      <c r="I48" s="20" t="s">
        <v>74</v>
      </c>
      <c r="J48" s="18">
        <f>K48+L48</f>
        <v>1647909967.8499999</v>
      </c>
      <c r="K48" s="18">
        <v>1332500000</v>
      </c>
      <c r="L48" s="18">
        <v>315409967.85000002</v>
      </c>
      <c r="M48" s="20" t="s">
        <v>75</v>
      </c>
      <c r="N48" s="21">
        <v>42401</v>
      </c>
      <c r="O48" s="21">
        <v>42430</v>
      </c>
      <c r="P48" s="20" t="s">
        <v>73</v>
      </c>
      <c r="Q48" s="21">
        <v>43070</v>
      </c>
      <c r="R48" s="20" t="s">
        <v>227</v>
      </c>
      <c r="S48" s="20" t="s">
        <v>129</v>
      </c>
      <c r="T48" s="20" t="s">
        <v>128</v>
      </c>
      <c r="U48" s="35" t="s">
        <v>198</v>
      </c>
      <c r="V48" s="17" t="s">
        <v>76</v>
      </c>
      <c r="W48" s="17" t="s">
        <v>77</v>
      </c>
      <c r="X48" s="17" t="s">
        <v>73</v>
      </c>
      <c r="Y48" s="17" t="s">
        <v>73</v>
      </c>
      <c r="Z48" s="17" t="s">
        <v>73</v>
      </c>
      <c r="AA48" s="20" t="s">
        <v>80</v>
      </c>
      <c r="AB48" s="17" t="s">
        <v>73</v>
      </c>
      <c r="AC48" s="17" t="s">
        <v>73</v>
      </c>
    </row>
    <row r="49" spans="1:31" s="5" customFormat="1" ht="204.75" customHeight="1" x14ac:dyDescent="0.25">
      <c r="A49" s="20">
        <v>26</v>
      </c>
      <c r="B49" s="20" t="s">
        <v>194</v>
      </c>
      <c r="C49" s="20">
        <v>3</v>
      </c>
      <c r="D49" s="20" t="s">
        <v>84</v>
      </c>
      <c r="E49" s="19" t="s">
        <v>78</v>
      </c>
      <c r="F49" s="20" t="s">
        <v>73</v>
      </c>
      <c r="G49" s="20" t="s">
        <v>73</v>
      </c>
      <c r="H49" s="20" t="s">
        <v>73</v>
      </c>
      <c r="I49" s="20" t="s">
        <v>74</v>
      </c>
      <c r="J49" s="18">
        <f>K49+L49</f>
        <v>2300272075</v>
      </c>
      <c r="K49" s="18">
        <v>1860000000</v>
      </c>
      <c r="L49" s="18">
        <v>440272075</v>
      </c>
      <c r="M49" s="20" t="s">
        <v>75</v>
      </c>
      <c r="N49" s="21">
        <v>42430</v>
      </c>
      <c r="O49" s="21">
        <v>42430</v>
      </c>
      <c r="P49" s="20" t="s">
        <v>73</v>
      </c>
      <c r="Q49" s="21">
        <v>42795</v>
      </c>
      <c r="R49" s="19" t="s">
        <v>228</v>
      </c>
      <c r="S49" s="20" t="s">
        <v>129</v>
      </c>
      <c r="T49" s="20" t="s">
        <v>128</v>
      </c>
      <c r="U49" s="20" t="s">
        <v>130</v>
      </c>
      <c r="V49" s="17" t="s">
        <v>76</v>
      </c>
      <c r="W49" s="17" t="s">
        <v>77</v>
      </c>
      <c r="X49" s="17" t="s">
        <v>73</v>
      </c>
      <c r="Y49" s="17" t="s">
        <v>73</v>
      </c>
      <c r="Z49" s="17" t="s">
        <v>73</v>
      </c>
      <c r="AA49" s="20" t="s">
        <v>80</v>
      </c>
      <c r="AB49" s="17" t="s">
        <v>73</v>
      </c>
      <c r="AC49" s="17" t="s">
        <v>73</v>
      </c>
    </row>
    <row r="50" spans="1:31" s="5" customFormat="1" ht="212.25" customHeight="1" x14ac:dyDescent="0.25">
      <c r="A50" s="44">
        <v>28</v>
      </c>
      <c r="B50" s="20" t="s">
        <v>207</v>
      </c>
      <c r="C50" s="20">
        <v>3</v>
      </c>
      <c r="D50" s="20" t="s">
        <v>84</v>
      </c>
      <c r="E50" s="19" t="s">
        <v>78</v>
      </c>
      <c r="F50" s="20" t="s">
        <v>73</v>
      </c>
      <c r="G50" s="20" t="s">
        <v>73</v>
      </c>
      <c r="H50" s="20" t="s">
        <v>73</v>
      </c>
      <c r="I50" s="20" t="s">
        <v>74</v>
      </c>
      <c r="J50" s="18">
        <v>1033941000</v>
      </c>
      <c r="K50" s="18">
        <f>J50*0.85</f>
        <v>878849850</v>
      </c>
      <c r="L50" s="18">
        <f>J50*0.15</f>
        <v>155091150</v>
      </c>
      <c r="M50" s="20" t="s">
        <v>75</v>
      </c>
      <c r="N50" s="21">
        <v>42461</v>
      </c>
      <c r="O50" s="21">
        <v>42491</v>
      </c>
      <c r="P50" s="20" t="s">
        <v>73</v>
      </c>
      <c r="Q50" s="21">
        <v>42856</v>
      </c>
      <c r="R50" s="19" t="s">
        <v>226</v>
      </c>
      <c r="S50" s="20" t="s">
        <v>129</v>
      </c>
      <c r="T50" s="20" t="s">
        <v>199</v>
      </c>
      <c r="U50" s="20" t="s">
        <v>240</v>
      </c>
      <c r="V50" s="17" t="s">
        <v>76</v>
      </c>
      <c r="W50" s="17" t="s">
        <v>77</v>
      </c>
      <c r="X50" s="17" t="s">
        <v>73</v>
      </c>
      <c r="Y50" s="17" t="s">
        <v>73</v>
      </c>
      <c r="Z50" s="17" t="s">
        <v>73</v>
      </c>
      <c r="AA50" s="20" t="s">
        <v>80</v>
      </c>
      <c r="AB50" s="17" t="s">
        <v>73</v>
      </c>
      <c r="AC50" s="17" t="s">
        <v>73</v>
      </c>
    </row>
    <row r="51" spans="1:31" ht="238.5" customHeight="1" x14ac:dyDescent="0.25">
      <c r="A51" s="44">
        <v>36</v>
      </c>
      <c r="B51" s="36" t="s">
        <v>224</v>
      </c>
      <c r="C51" s="20">
        <v>4</v>
      </c>
      <c r="D51" s="20" t="s">
        <v>105</v>
      </c>
      <c r="E51" s="43" t="s">
        <v>270</v>
      </c>
      <c r="F51" s="20" t="s">
        <v>73</v>
      </c>
      <c r="G51" s="20" t="s">
        <v>73</v>
      </c>
      <c r="H51" s="20" t="s">
        <v>73</v>
      </c>
      <c r="I51" s="20" t="s">
        <v>74</v>
      </c>
      <c r="J51" s="18">
        <v>100000000</v>
      </c>
      <c r="K51" s="18">
        <f>J51*95/100</f>
        <v>95000000</v>
      </c>
      <c r="L51" s="18">
        <f>K51/95*5</f>
        <v>5000000</v>
      </c>
      <c r="M51" s="20" t="s">
        <v>75</v>
      </c>
      <c r="N51" s="48">
        <v>42522</v>
      </c>
      <c r="O51" s="21">
        <v>42522</v>
      </c>
      <c r="P51" s="20" t="s">
        <v>73</v>
      </c>
      <c r="Q51" s="21">
        <v>45078</v>
      </c>
      <c r="R51" s="20" t="s">
        <v>247</v>
      </c>
      <c r="S51" s="20" t="s">
        <v>248</v>
      </c>
      <c r="T51" s="20" t="s">
        <v>249</v>
      </c>
      <c r="U51" s="35" t="s">
        <v>253</v>
      </c>
      <c r="V51" s="17" t="s">
        <v>76</v>
      </c>
      <c r="W51" s="17" t="s">
        <v>77</v>
      </c>
      <c r="X51" s="17" t="s">
        <v>73</v>
      </c>
      <c r="Y51" s="17" t="s">
        <v>73</v>
      </c>
      <c r="Z51" s="17" t="s">
        <v>73</v>
      </c>
      <c r="AA51" s="20" t="s">
        <v>149</v>
      </c>
      <c r="AB51" s="17" t="s">
        <v>73</v>
      </c>
      <c r="AC51" s="17" t="s">
        <v>73</v>
      </c>
      <c r="AD51" s="5"/>
      <c r="AE51" s="5"/>
    </row>
    <row r="52" spans="1:31" ht="306" customHeight="1" x14ac:dyDescent="0.25">
      <c r="A52" s="44">
        <v>44</v>
      </c>
      <c r="B52" s="36" t="s">
        <v>223</v>
      </c>
      <c r="C52" s="20">
        <v>4</v>
      </c>
      <c r="D52" s="20" t="s">
        <v>105</v>
      </c>
      <c r="E52" s="43" t="s">
        <v>270</v>
      </c>
      <c r="F52" s="20" t="s">
        <v>73</v>
      </c>
      <c r="G52" s="20" t="s">
        <v>73</v>
      </c>
      <c r="H52" s="20" t="s">
        <v>73</v>
      </c>
      <c r="I52" s="20" t="s">
        <v>74</v>
      </c>
      <c r="J52" s="18">
        <v>1700000000</v>
      </c>
      <c r="K52" s="18">
        <f>J52*95/100</f>
        <v>1615000000</v>
      </c>
      <c r="L52" s="18">
        <f>K52/95*5</f>
        <v>85000000</v>
      </c>
      <c r="M52" s="20" t="s">
        <v>75</v>
      </c>
      <c r="N52" s="48">
        <v>42522</v>
      </c>
      <c r="O52" s="21">
        <v>42522</v>
      </c>
      <c r="P52" s="20" t="s">
        <v>73</v>
      </c>
      <c r="Q52" s="21">
        <v>45078</v>
      </c>
      <c r="R52" s="20" t="s">
        <v>252</v>
      </c>
      <c r="S52" s="20" t="s">
        <v>248</v>
      </c>
      <c r="T52" s="20" t="s">
        <v>249</v>
      </c>
      <c r="U52" s="35" t="s">
        <v>253</v>
      </c>
      <c r="V52" s="17" t="s">
        <v>76</v>
      </c>
      <c r="W52" s="17" t="s">
        <v>77</v>
      </c>
      <c r="X52" s="17" t="s">
        <v>73</v>
      </c>
      <c r="Y52" s="17" t="s">
        <v>73</v>
      </c>
      <c r="Z52" s="17" t="s">
        <v>73</v>
      </c>
      <c r="AA52" s="20" t="s">
        <v>159</v>
      </c>
      <c r="AB52" s="17" t="s">
        <v>73</v>
      </c>
      <c r="AC52" s="17" t="s">
        <v>73</v>
      </c>
      <c r="AD52" s="5"/>
      <c r="AE52" s="5"/>
    </row>
    <row r="53" spans="1:31" ht="287.25" customHeight="1" x14ac:dyDescent="0.25">
      <c r="A53" s="51">
        <v>52</v>
      </c>
      <c r="B53" s="36" t="s">
        <v>210</v>
      </c>
      <c r="C53" s="20">
        <v>4</v>
      </c>
      <c r="D53" s="20" t="s">
        <v>105</v>
      </c>
      <c r="E53" s="43" t="s">
        <v>270</v>
      </c>
      <c r="F53" s="20" t="s">
        <v>73</v>
      </c>
      <c r="G53" s="20" t="s">
        <v>73</v>
      </c>
      <c r="H53" s="20" t="s">
        <v>73</v>
      </c>
      <c r="I53" s="20" t="s">
        <v>74</v>
      </c>
      <c r="J53" s="18">
        <v>2000000000</v>
      </c>
      <c r="K53" s="18">
        <f>J53*95/100</f>
        <v>1900000000</v>
      </c>
      <c r="L53" s="18">
        <f>K53/95*5</f>
        <v>100000000</v>
      </c>
      <c r="M53" s="20" t="s">
        <v>75</v>
      </c>
      <c r="N53" s="21">
        <v>42552</v>
      </c>
      <c r="O53" s="21">
        <v>42552</v>
      </c>
      <c r="P53" s="20" t="s">
        <v>73</v>
      </c>
      <c r="Q53" s="21">
        <v>45078</v>
      </c>
      <c r="R53" s="20" t="s">
        <v>275</v>
      </c>
      <c r="S53" s="20" t="s">
        <v>248</v>
      </c>
      <c r="T53" s="20" t="s">
        <v>249</v>
      </c>
      <c r="U53" s="35" t="s">
        <v>253</v>
      </c>
      <c r="V53" s="17" t="s">
        <v>76</v>
      </c>
      <c r="W53" s="17" t="s">
        <v>77</v>
      </c>
      <c r="X53" s="17" t="s">
        <v>73</v>
      </c>
      <c r="Y53" s="17" t="s">
        <v>73</v>
      </c>
      <c r="Z53" s="17" t="s">
        <v>73</v>
      </c>
      <c r="AA53" s="20" t="s">
        <v>159</v>
      </c>
      <c r="AB53" s="17" t="s">
        <v>73</v>
      </c>
      <c r="AC53" s="17" t="s">
        <v>73</v>
      </c>
      <c r="AD53" s="5"/>
      <c r="AE53" s="5"/>
    </row>
    <row r="54" spans="1:31" ht="279" customHeight="1" x14ac:dyDescent="0.25">
      <c r="A54" s="51">
        <v>53</v>
      </c>
      <c r="B54" s="36" t="s">
        <v>257</v>
      </c>
      <c r="C54" s="20">
        <v>4</v>
      </c>
      <c r="D54" s="20" t="s">
        <v>105</v>
      </c>
      <c r="E54" s="43" t="s">
        <v>270</v>
      </c>
      <c r="F54" s="20" t="s">
        <v>73</v>
      </c>
      <c r="G54" s="20" t="s">
        <v>73</v>
      </c>
      <c r="H54" s="20" t="s">
        <v>73</v>
      </c>
      <c r="I54" s="20" t="s">
        <v>74</v>
      </c>
      <c r="J54" s="18">
        <v>450000000</v>
      </c>
      <c r="K54" s="18">
        <f>J54*95/100</f>
        <v>427500000</v>
      </c>
      <c r="L54" s="18">
        <f>K54/95*5</f>
        <v>22500000</v>
      </c>
      <c r="M54" s="20" t="s">
        <v>75</v>
      </c>
      <c r="N54" s="21">
        <v>42552</v>
      </c>
      <c r="O54" s="21">
        <v>42552</v>
      </c>
      <c r="P54" s="20" t="s">
        <v>73</v>
      </c>
      <c r="Q54" s="21">
        <v>45078</v>
      </c>
      <c r="R54" s="20" t="s">
        <v>256</v>
      </c>
      <c r="S54" s="20" t="s">
        <v>248</v>
      </c>
      <c r="T54" s="20" t="s">
        <v>258</v>
      </c>
      <c r="U54" s="35" t="s">
        <v>253</v>
      </c>
      <c r="V54" s="17" t="s">
        <v>76</v>
      </c>
      <c r="W54" s="17" t="s">
        <v>77</v>
      </c>
      <c r="X54" s="17" t="s">
        <v>73</v>
      </c>
      <c r="Y54" s="17" t="s">
        <v>73</v>
      </c>
      <c r="Z54" s="17" t="s">
        <v>73</v>
      </c>
      <c r="AA54" s="20" t="s">
        <v>159</v>
      </c>
      <c r="AB54" s="17" t="s">
        <v>73</v>
      </c>
      <c r="AC54" s="17" t="s">
        <v>73</v>
      </c>
    </row>
    <row r="55" spans="1:31" ht="201.75" customHeight="1" x14ac:dyDescent="0.25">
      <c r="A55" s="44">
        <v>57</v>
      </c>
      <c r="B55" s="36" t="s">
        <v>222</v>
      </c>
      <c r="C55" s="20">
        <v>4</v>
      </c>
      <c r="D55" s="20" t="s">
        <v>105</v>
      </c>
      <c r="E55" s="43" t="s">
        <v>270</v>
      </c>
      <c r="F55" s="20" t="s">
        <v>73</v>
      </c>
      <c r="G55" s="20" t="s">
        <v>73</v>
      </c>
      <c r="H55" s="20" t="s">
        <v>73</v>
      </c>
      <c r="I55" s="20" t="s">
        <v>74</v>
      </c>
      <c r="J55" s="18">
        <v>1000000000</v>
      </c>
      <c r="K55" s="18">
        <f>J55*95/100</f>
        <v>950000000</v>
      </c>
      <c r="L55" s="18">
        <f>K55/95*5</f>
        <v>50000000</v>
      </c>
      <c r="M55" s="20" t="s">
        <v>75</v>
      </c>
      <c r="N55" s="21">
        <v>42583</v>
      </c>
      <c r="O55" s="21">
        <v>42583</v>
      </c>
      <c r="P55" s="20" t="s">
        <v>73</v>
      </c>
      <c r="Q55" s="21">
        <v>45078</v>
      </c>
      <c r="R55" s="20" t="s">
        <v>259</v>
      </c>
      <c r="S55" s="20" t="s">
        <v>248</v>
      </c>
      <c r="T55" s="20" t="s">
        <v>258</v>
      </c>
      <c r="U55" s="35" t="s">
        <v>253</v>
      </c>
      <c r="V55" s="17" t="s">
        <v>76</v>
      </c>
      <c r="W55" s="17" t="s">
        <v>77</v>
      </c>
      <c r="X55" s="17" t="s">
        <v>73</v>
      </c>
      <c r="Y55" s="17" t="s">
        <v>73</v>
      </c>
      <c r="Z55" s="17" t="s">
        <v>73</v>
      </c>
      <c r="AA55" s="20" t="s">
        <v>159</v>
      </c>
      <c r="AB55" s="17" t="s">
        <v>73</v>
      </c>
      <c r="AC55" s="17" t="s">
        <v>73</v>
      </c>
    </row>
    <row r="56" spans="1:31" ht="315" customHeight="1" x14ac:dyDescent="0.25">
      <c r="A56" s="39">
        <v>67</v>
      </c>
      <c r="B56" s="36" t="s">
        <v>214</v>
      </c>
      <c r="C56" s="20">
        <v>4</v>
      </c>
      <c r="D56" s="20" t="s">
        <v>105</v>
      </c>
      <c r="E56" s="43" t="s">
        <v>270</v>
      </c>
      <c r="F56" s="20" t="s">
        <v>73</v>
      </c>
      <c r="G56" s="20" t="s">
        <v>73</v>
      </c>
      <c r="H56" s="20" t="s">
        <v>73</v>
      </c>
      <c r="I56" s="20" t="s">
        <v>74</v>
      </c>
      <c r="J56" s="18">
        <v>2000000000</v>
      </c>
      <c r="K56" s="18">
        <f>J56*95/100</f>
        <v>1900000000</v>
      </c>
      <c r="L56" s="18">
        <f>K56/95*5</f>
        <v>100000000</v>
      </c>
      <c r="M56" s="20" t="s">
        <v>75</v>
      </c>
      <c r="N56" s="48">
        <v>42675</v>
      </c>
      <c r="O56" s="21">
        <v>42675</v>
      </c>
      <c r="P56" s="20" t="s">
        <v>73</v>
      </c>
      <c r="Q56" s="21">
        <v>45078</v>
      </c>
      <c r="R56" s="20" t="s">
        <v>266</v>
      </c>
      <c r="S56" s="20" t="s">
        <v>248</v>
      </c>
      <c r="T56" s="20" t="s">
        <v>258</v>
      </c>
      <c r="U56" s="35" t="s">
        <v>253</v>
      </c>
      <c r="V56" s="17" t="s">
        <v>76</v>
      </c>
      <c r="W56" s="17" t="s">
        <v>77</v>
      </c>
      <c r="X56" s="17" t="s">
        <v>73</v>
      </c>
      <c r="Y56" s="17" t="s">
        <v>73</v>
      </c>
      <c r="Z56" s="17" t="s">
        <v>73</v>
      </c>
      <c r="AA56" s="20" t="s">
        <v>159</v>
      </c>
      <c r="AB56" s="17" t="s">
        <v>73</v>
      </c>
      <c r="AC56" s="17" t="s">
        <v>73</v>
      </c>
      <c r="AD56" s="5"/>
      <c r="AE56" s="5"/>
    </row>
    <row r="57" spans="1:31" s="5" customFormat="1" ht="210" customHeight="1" x14ac:dyDescent="0.25">
      <c r="A57" s="39">
        <v>68</v>
      </c>
      <c r="B57" s="36" t="s">
        <v>215</v>
      </c>
      <c r="C57" s="20">
        <v>4</v>
      </c>
      <c r="D57" s="20" t="s">
        <v>105</v>
      </c>
      <c r="E57" s="43" t="s">
        <v>270</v>
      </c>
      <c r="F57" s="20" t="s">
        <v>73</v>
      </c>
      <c r="G57" s="20" t="s">
        <v>73</v>
      </c>
      <c r="H57" s="20" t="s">
        <v>73</v>
      </c>
      <c r="I57" s="20" t="s">
        <v>74</v>
      </c>
      <c r="J57" s="18">
        <v>500000000</v>
      </c>
      <c r="K57" s="18">
        <f>J57*95/100</f>
        <v>475000000</v>
      </c>
      <c r="L57" s="18">
        <f>K57/95*5</f>
        <v>25000000</v>
      </c>
      <c r="M57" s="20" t="s">
        <v>75</v>
      </c>
      <c r="N57" s="21">
        <v>42675</v>
      </c>
      <c r="O57" s="21">
        <v>42675</v>
      </c>
      <c r="P57" s="20" t="s">
        <v>73</v>
      </c>
      <c r="Q57" s="21">
        <v>45078</v>
      </c>
      <c r="R57" s="20" t="s">
        <v>267</v>
      </c>
      <c r="S57" s="20" t="s">
        <v>248</v>
      </c>
      <c r="T57" s="20" t="s">
        <v>249</v>
      </c>
      <c r="U57" s="35" t="s">
        <v>253</v>
      </c>
      <c r="V57" s="17" t="s">
        <v>76</v>
      </c>
      <c r="W57" s="17" t="s">
        <v>77</v>
      </c>
      <c r="X57" s="17" t="s">
        <v>73</v>
      </c>
      <c r="Y57" s="17" t="s">
        <v>73</v>
      </c>
      <c r="Z57" s="17" t="s">
        <v>73</v>
      </c>
      <c r="AA57" s="20" t="s">
        <v>159</v>
      </c>
      <c r="AB57" s="17" t="s">
        <v>73</v>
      </c>
      <c r="AC57" s="17" t="s">
        <v>73</v>
      </c>
    </row>
    <row r="59" spans="1:31" x14ac:dyDescent="0.25">
      <c r="A59" s="56"/>
      <c r="B59" s="56"/>
      <c r="C59" s="56"/>
      <c r="D59" s="56"/>
      <c r="E59" s="56"/>
      <c r="F59" s="56"/>
      <c r="G59" s="56"/>
      <c r="H59" s="56"/>
      <c r="I59" s="56"/>
      <c r="J59" s="56"/>
      <c r="K59" s="56"/>
      <c r="L59" s="56"/>
      <c r="M59" s="56"/>
      <c r="N59" s="56"/>
      <c r="O59" s="56"/>
      <c r="P59" s="56"/>
      <c r="Q59" s="56"/>
      <c r="R59" s="56"/>
      <c r="S59" s="56"/>
      <c r="T59" s="56"/>
      <c r="U59" s="56"/>
      <c r="V59" s="56"/>
      <c r="W59" s="56"/>
      <c r="X59" s="56"/>
    </row>
    <row r="60" spans="1:31" x14ac:dyDescent="0.25">
      <c r="A60" s="56" t="s">
        <v>79</v>
      </c>
      <c r="B60" s="56"/>
      <c r="C60" s="56"/>
      <c r="D60" s="56"/>
      <c r="E60" s="56"/>
      <c r="F60" s="56"/>
      <c r="G60" s="56"/>
      <c r="H60" s="56"/>
      <c r="I60" s="56"/>
      <c r="J60" s="56"/>
      <c r="K60" s="56"/>
      <c r="L60" s="56"/>
      <c r="M60" s="56"/>
      <c r="N60" s="56"/>
      <c r="O60" s="56"/>
      <c r="P60" s="56"/>
      <c r="Q60" s="56"/>
      <c r="R60" s="56"/>
      <c r="S60" s="56"/>
      <c r="T60" s="56"/>
      <c r="U60" s="56"/>
      <c r="V60" s="56"/>
      <c r="W60" s="56"/>
      <c r="X60" s="56"/>
    </row>
    <row r="61" spans="1:31" ht="15" customHeight="1" x14ac:dyDescent="0.25">
      <c r="A61" s="56" t="s">
        <v>225</v>
      </c>
      <c r="B61" s="56"/>
      <c r="C61" s="56"/>
      <c r="D61" s="56"/>
      <c r="E61" s="56"/>
      <c r="F61" s="56"/>
      <c r="G61" s="56"/>
      <c r="H61" s="56"/>
      <c r="I61" s="56"/>
      <c r="J61" s="56"/>
      <c r="K61" s="56"/>
      <c r="L61" s="56"/>
      <c r="M61" s="56"/>
      <c r="N61" s="56"/>
      <c r="O61" s="56"/>
      <c r="P61" s="56"/>
      <c r="Q61" s="56"/>
      <c r="R61" s="56"/>
      <c r="S61" s="56"/>
      <c r="T61" s="56"/>
      <c r="U61" s="56"/>
      <c r="V61" s="56"/>
      <c r="W61" s="56"/>
      <c r="X61" s="56"/>
    </row>
    <row r="62" spans="1:31" ht="15" customHeight="1" x14ac:dyDescent="0.25">
      <c r="A62" s="57" t="s">
        <v>277</v>
      </c>
      <c r="B62" s="57"/>
      <c r="C62" s="57"/>
      <c r="D62" s="57"/>
      <c r="E62" s="57"/>
      <c r="F62" s="57"/>
      <c r="G62" s="57"/>
      <c r="H62" s="57"/>
      <c r="I62" s="57"/>
      <c r="J62" s="57"/>
      <c r="K62" s="57"/>
      <c r="L62" s="57"/>
      <c r="M62" s="57"/>
      <c r="N62" s="57"/>
      <c r="O62" s="57"/>
      <c r="P62" s="57"/>
      <c r="Q62" s="57"/>
      <c r="R62" s="57"/>
      <c r="S62" s="57"/>
      <c r="T62" s="57"/>
      <c r="U62" s="57"/>
      <c r="V62" s="57"/>
      <c r="W62" s="57"/>
      <c r="X62" s="57"/>
    </row>
    <row r="63" spans="1:31" ht="15" customHeight="1" x14ac:dyDescent="0.25">
      <c r="A63" s="25"/>
      <c r="J63" s="25"/>
      <c r="K63" s="25"/>
      <c r="L63" s="25"/>
      <c r="O63" s="26"/>
      <c r="U63" s="27"/>
    </row>
    <row r="64" spans="1:31" x14ac:dyDescent="0.25">
      <c r="A64" s="58" t="s">
        <v>65</v>
      </c>
      <c r="B64" s="58"/>
      <c r="C64" s="58"/>
      <c r="D64" s="58"/>
      <c r="E64" s="58"/>
      <c r="F64" s="58"/>
      <c r="G64" s="58"/>
      <c r="O64" s="26"/>
      <c r="U64" s="27"/>
    </row>
    <row r="65" spans="1:21" ht="32.25" customHeight="1" x14ac:dyDescent="0.25">
      <c r="A65" s="59" t="s">
        <v>164</v>
      </c>
      <c r="B65" s="59"/>
      <c r="C65" s="59"/>
      <c r="D65" s="59"/>
      <c r="E65" s="59"/>
      <c r="F65" s="59"/>
      <c r="G65" s="59"/>
      <c r="K65" s="22"/>
      <c r="L65" s="22"/>
      <c r="M65" s="29"/>
      <c r="O65" s="26"/>
      <c r="U65" s="30"/>
    </row>
    <row r="66" spans="1:21" ht="31.5" customHeight="1" x14ac:dyDescent="0.25">
      <c r="A66" s="31" t="s">
        <v>55</v>
      </c>
      <c r="B66" s="52" t="s">
        <v>66</v>
      </c>
      <c r="C66" s="52"/>
      <c r="D66" s="52"/>
      <c r="E66" s="52"/>
      <c r="F66" s="52"/>
      <c r="G66" s="52"/>
      <c r="K66" s="29"/>
      <c r="L66" s="29"/>
      <c r="M66" s="29"/>
      <c r="O66" s="26"/>
      <c r="U66" s="30"/>
    </row>
    <row r="67" spans="1:21" ht="21" customHeight="1" x14ac:dyDescent="0.25">
      <c r="A67" s="31" t="s">
        <v>23</v>
      </c>
      <c r="B67" s="52" t="s">
        <v>60</v>
      </c>
      <c r="C67" s="52"/>
      <c r="D67" s="52"/>
      <c r="E67" s="52"/>
      <c r="F67" s="52"/>
      <c r="G67" s="52"/>
      <c r="O67" s="26"/>
      <c r="U67" s="32"/>
    </row>
    <row r="68" spans="1:21" ht="19.5" customHeight="1" x14ac:dyDescent="0.25">
      <c r="A68" s="31" t="s">
        <v>54</v>
      </c>
      <c r="B68" s="52" t="s">
        <v>67</v>
      </c>
      <c r="C68" s="52"/>
      <c r="D68" s="52"/>
      <c r="E68" s="52"/>
      <c r="F68" s="52"/>
      <c r="G68" s="52"/>
      <c r="L68" s="33"/>
      <c r="O68" s="26"/>
      <c r="U68" s="32"/>
    </row>
    <row r="69" spans="1:21" ht="21.75" customHeight="1" x14ac:dyDescent="0.25">
      <c r="A69" s="31" t="s">
        <v>27</v>
      </c>
      <c r="B69" s="52" t="s">
        <v>61</v>
      </c>
      <c r="C69" s="52"/>
      <c r="D69" s="52"/>
      <c r="E69" s="52"/>
      <c r="F69" s="52"/>
      <c r="G69" s="52"/>
      <c r="O69" s="26"/>
      <c r="U69" s="32"/>
    </row>
    <row r="70" spans="1:21" ht="32.25" customHeight="1" x14ac:dyDescent="0.25">
      <c r="A70" s="31" t="s">
        <v>62</v>
      </c>
      <c r="B70" s="53" t="s">
        <v>63</v>
      </c>
      <c r="C70" s="54"/>
      <c r="D70" s="54"/>
      <c r="E70" s="54"/>
      <c r="F70" s="54"/>
      <c r="G70" s="55"/>
      <c r="O70" s="29"/>
    </row>
    <row r="71" spans="1:21" ht="30.75" customHeight="1" x14ac:dyDescent="0.25">
      <c r="A71" s="31" t="s">
        <v>30</v>
      </c>
      <c r="B71" s="52" t="s">
        <v>69</v>
      </c>
      <c r="C71" s="52"/>
      <c r="D71" s="52"/>
      <c r="E71" s="52"/>
      <c r="F71" s="52"/>
      <c r="G71" s="52"/>
    </row>
    <row r="72" spans="1:21" ht="47.25" customHeight="1" x14ac:dyDescent="0.25">
      <c r="A72" s="31" t="s">
        <v>36</v>
      </c>
      <c r="B72" s="52" t="s">
        <v>68</v>
      </c>
      <c r="C72" s="52"/>
      <c r="D72" s="52"/>
      <c r="E72" s="52"/>
      <c r="F72" s="52"/>
      <c r="G72" s="52"/>
    </row>
    <row r="73" spans="1:21" ht="21.75" customHeight="1" x14ac:dyDescent="0.25">
      <c r="A73" s="31" t="s">
        <v>57</v>
      </c>
      <c r="B73" s="52" t="s">
        <v>64</v>
      </c>
      <c r="C73" s="52"/>
      <c r="D73" s="52"/>
      <c r="E73" s="52"/>
      <c r="F73" s="52"/>
      <c r="G73" s="52"/>
    </row>
    <row r="74" spans="1:21" ht="30" customHeight="1" x14ac:dyDescent="0.25">
      <c r="A74" s="31" t="s">
        <v>46</v>
      </c>
      <c r="B74" s="52" t="s">
        <v>70</v>
      </c>
      <c r="C74" s="52"/>
      <c r="D74" s="52"/>
      <c r="E74" s="52"/>
      <c r="F74" s="52"/>
      <c r="G74" s="52"/>
    </row>
    <row r="75" spans="1:21" ht="30" customHeight="1" x14ac:dyDescent="0.25">
      <c r="A75" s="31" t="s">
        <v>53</v>
      </c>
      <c r="B75" s="52" t="s">
        <v>71</v>
      </c>
      <c r="C75" s="52"/>
      <c r="D75" s="52"/>
      <c r="E75" s="52"/>
      <c r="F75" s="52"/>
      <c r="G75" s="52"/>
    </row>
    <row r="76" spans="1:21" ht="26.25" customHeight="1" x14ac:dyDescent="0.25">
      <c r="A76" s="31" t="s">
        <v>58</v>
      </c>
      <c r="B76" s="52" t="s">
        <v>72</v>
      </c>
      <c r="C76" s="52"/>
      <c r="D76" s="52"/>
      <c r="E76" s="52"/>
      <c r="F76" s="52"/>
      <c r="G76" s="52"/>
    </row>
  </sheetData>
  <sheetProtection autoFilter="0"/>
  <autoFilter ref="A6:AC57">
    <sortState ref="A7:AC57">
      <sortCondition ref="E6:E57"/>
    </sortState>
  </autoFilter>
  <sortState ref="A7:AC57">
    <sortCondition ref="E7:E57"/>
    <sortCondition ref="A7:A57"/>
  </sortState>
  <mergeCells count="49">
    <mergeCell ref="A4:A5"/>
    <mergeCell ref="B4:B5"/>
    <mergeCell ref="C4:C5"/>
    <mergeCell ref="D4:D5"/>
    <mergeCell ref="E4:E5"/>
    <mergeCell ref="A1:AC1"/>
    <mergeCell ref="A3:H3"/>
    <mergeCell ref="I3:Q3"/>
    <mergeCell ref="R3:U3"/>
    <mergeCell ref="V3:AC3"/>
    <mergeCell ref="S4:S5"/>
    <mergeCell ref="F4:F5"/>
    <mergeCell ref="G4:G5"/>
    <mergeCell ref="H4:H5"/>
    <mergeCell ref="I4:I5"/>
    <mergeCell ref="J4:L4"/>
    <mergeCell ref="M4:M5"/>
    <mergeCell ref="N4:N5"/>
    <mergeCell ref="O4:O5"/>
    <mergeCell ref="P4:P5"/>
    <mergeCell ref="Q4:Q5"/>
    <mergeCell ref="R4:R5"/>
    <mergeCell ref="Z4:Z5"/>
    <mergeCell ref="AA4:AA5"/>
    <mergeCell ref="AB4:AB5"/>
    <mergeCell ref="AC4:AC5"/>
    <mergeCell ref="T4:T5"/>
    <mergeCell ref="U4:U5"/>
    <mergeCell ref="V4:V5"/>
    <mergeCell ref="W4:W5"/>
    <mergeCell ref="X4:X5"/>
    <mergeCell ref="Y4:Y5"/>
    <mergeCell ref="A59:X59"/>
    <mergeCell ref="A60:X60"/>
    <mergeCell ref="A62:X62"/>
    <mergeCell ref="A64:G64"/>
    <mergeCell ref="A65:G65"/>
    <mergeCell ref="A61:X61"/>
    <mergeCell ref="B66:G66"/>
    <mergeCell ref="B67:G67"/>
    <mergeCell ref="B68:G68"/>
    <mergeCell ref="B69:G69"/>
    <mergeCell ref="B75:G75"/>
    <mergeCell ref="B76:G76"/>
    <mergeCell ref="B70:G70"/>
    <mergeCell ref="B71:G71"/>
    <mergeCell ref="B72:G72"/>
    <mergeCell ref="B73:G73"/>
    <mergeCell ref="B74:G74"/>
  </mergeCells>
  <pageMargins left="0.23622047244094491" right="0.23622047244094491" top="0.74803149606299213" bottom="0.74803149606299213" header="0.31496062992125984" footer="0.31496062992125984"/>
  <pageSetup paperSize="8" scale="4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HMG 2016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Aleš Pekárek</dc:creator>
  <cp:lastModifiedBy>Ondřej Pešek</cp:lastModifiedBy>
  <cp:lastPrinted>2016-03-18T16:34:26Z</cp:lastPrinted>
  <dcterms:created xsi:type="dcterms:W3CDTF">2015-02-18T14:34:44Z</dcterms:created>
  <dcterms:modified xsi:type="dcterms:W3CDTF">2016-05-31T10:48:05Z</dcterms:modified>
</cp:coreProperties>
</file>